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/Users/tonijelicicpurko/Google Drive/Stanovi Jadran/Nadzorni odbor/2019/III sjednica NO/1Q/"/>
    </mc:Choice>
  </mc:AlternateContent>
  <xr:revisionPtr revIDLastSave="0" documentId="13_ncr:1_{162F142E-ACD4-734F-BCD6-654362D56FD0}" xr6:coauthVersionLast="43" xr6:coauthVersionMax="43" xr10:uidLastSave="{00000000-0000-0000-0000-000000000000}"/>
  <bookViews>
    <workbookView xWindow="0" yWindow="460" windowWidth="23180" windowHeight="12820" xr2:uid="{00000000-000D-0000-FFFF-FFFF00000000}"/>
  </bookViews>
  <sheets>
    <sheet name="OPĆI PODACI" sheetId="11" r:id="rId1"/>
    <sheet name="Bilanca" sheetId="4" r:id="rId2"/>
    <sheet name="RDG" sheetId="5" r:id="rId3"/>
    <sheet name="NTI" sheetId="9" r:id="rId4"/>
    <sheet name="PK" sheetId="8" r:id="rId5"/>
    <sheet name="Bilješke" sheetId="10" r:id="rId6"/>
  </sheets>
  <definedNames>
    <definedName name="_xlnm.Print_Area" localSheetId="5">Bilješke!$A$1:$J$62</definedName>
    <definedName name="_xlnm.Print_Area" localSheetId="0">'OPĆI PODACI'!$A$1:$I$63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3" i="4" l="1"/>
  <c r="Q25" i="8"/>
  <c r="Q27" i="8"/>
  <c r="Q31" i="8"/>
  <c r="Q51" i="8"/>
  <c r="Q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B53" i="8"/>
  <c r="C51" i="8"/>
  <c r="C52" i="8" s="1"/>
  <c r="D51" i="8"/>
  <c r="D52" i="8" s="1"/>
  <c r="E51" i="8"/>
  <c r="E52" i="8" s="1"/>
  <c r="F51" i="8"/>
  <c r="F52" i="8" s="1"/>
  <c r="G51" i="8"/>
  <c r="G52" i="8" s="1"/>
  <c r="H51" i="8"/>
  <c r="H52" i="8" s="1"/>
  <c r="I51" i="8"/>
  <c r="I52" i="8" s="1"/>
  <c r="J51" i="8"/>
  <c r="J52" i="8" s="1"/>
  <c r="K51" i="8"/>
  <c r="K52" i="8" s="1"/>
  <c r="L51" i="8"/>
  <c r="L52" i="8" s="1"/>
  <c r="M51" i="8"/>
  <c r="M52" i="8" s="1"/>
  <c r="N51" i="8"/>
  <c r="O51" i="8"/>
  <c r="O52" i="8" s="1"/>
  <c r="P51" i="8"/>
  <c r="P52" i="8" s="1"/>
  <c r="B51" i="8"/>
  <c r="B52" i="8" s="1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B31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B27" i="8"/>
  <c r="C25" i="8"/>
  <c r="C26" i="8" s="1"/>
  <c r="D25" i="8"/>
  <c r="D26" i="8" s="1"/>
  <c r="E25" i="8"/>
  <c r="E26" i="8" s="1"/>
  <c r="F25" i="8"/>
  <c r="F26" i="8" s="1"/>
  <c r="G25" i="8"/>
  <c r="G26" i="8" s="1"/>
  <c r="H25" i="8"/>
  <c r="H26" i="8" s="1"/>
  <c r="I25" i="8"/>
  <c r="I26" i="8" s="1"/>
  <c r="J25" i="8"/>
  <c r="J26" i="8" s="1"/>
  <c r="K25" i="8"/>
  <c r="K26" i="8" s="1"/>
  <c r="L25" i="8"/>
  <c r="L26" i="8" s="1"/>
  <c r="M25" i="8"/>
  <c r="M26" i="8" s="1"/>
  <c r="N25" i="8"/>
  <c r="O25" i="8"/>
  <c r="O26" i="8" s="1"/>
  <c r="P25" i="8"/>
  <c r="P26" i="8" s="1"/>
  <c r="B25" i="8"/>
  <c r="B26" i="8" s="1"/>
  <c r="C5" i="8"/>
  <c r="C24" i="8" s="1"/>
  <c r="D5" i="8"/>
  <c r="D24" i="8" s="1"/>
  <c r="E5" i="8"/>
  <c r="E24" i="8" s="1"/>
  <c r="F5" i="8"/>
  <c r="F24" i="8" s="1"/>
  <c r="G5" i="8"/>
  <c r="G24" i="8" s="1"/>
  <c r="H5" i="8"/>
  <c r="H24" i="8" s="1"/>
  <c r="I5" i="8"/>
  <c r="I24" i="8" s="1"/>
  <c r="K5" i="8"/>
  <c r="K24" i="8" s="1"/>
  <c r="L5" i="8"/>
  <c r="L24" i="8" s="1"/>
  <c r="O5" i="8"/>
  <c r="O24" i="8" s="1"/>
  <c r="P5" i="8"/>
  <c r="P24" i="8" s="1"/>
  <c r="B5" i="8"/>
  <c r="B24" i="8" s="1"/>
  <c r="C34" i="9"/>
  <c r="C25" i="9"/>
  <c r="C13" i="9"/>
  <c r="C8" i="9"/>
  <c r="C4" i="9"/>
  <c r="C46" i="9"/>
  <c r="C40" i="9"/>
  <c r="C47" i="9" s="1"/>
  <c r="B46" i="9"/>
  <c r="B40" i="9"/>
  <c r="B34" i="9"/>
  <c r="B28" i="9"/>
  <c r="B35" i="9" s="1"/>
  <c r="B3" i="9"/>
  <c r="B50" i="9"/>
  <c r="B14" i="9"/>
  <c r="B13" i="9" s="1"/>
  <c r="B47" i="9" l="1"/>
  <c r="C22" i="9"/>
  <c r="C64" i="4"/>
  <c r="C62" i="4" l="1"/>
  <c r="C52" i="4" l="1"/>
  <c r="C21" i="4"/>
  <c r="C116" i="4"/>
  <c r="C50" i="4"/>
  <c r="C47" i="4" s="1"/>
  <c r="C20" i="4"/>
  <c r="C11" i="4" s="1"/>
  <c r="C39" i="4"/>
  <c r="B39" i="4"/>
  <c r="C96" i="4"/>
  <c r="C89" i="4"/>
  <c r="C85" i="4"/>
  <c r="C78" i="4"/>
  <c r="J5" i="8" s="1"/>
  <c r="C71" i="4"/>
  <c r="C54" i="4"/>
  <c r="C32" i="4"/>
  <c r="C4" i="4"/>
  <c r="B108" i="4"/>
  <c r="B96" i="4"/>
  <c r="B89" i="4"/>
  <c r="B85" i="4"/>
  <c r="N2" i="8" s="1"/>
  <c r="N5" i="8" s="1"/>
  <c r="B82" i="4"/>
  <c r="B78" i="4"/>
  <c r="B71" i="4"/>
  <c r="B54" i="4"/>
  <c r="B21" i="4"/>
  <c r="B32" i="4"/>
  <c r="N6" i="8" l="1"/>
  <c r="N32" i="8"/>
  <c r="N52" i="8" s="1"/>
  <c r="B68" i="4"/>
  <c r="B124" i="4" s="1"/>
  <c r="C84" i="4"/>
  <c r="C82" i="4" s="1"/>
  <c r="M2" i="8"/>
  <c r="M5" i="8" s="1"/>
  <c r="M24" i="8" s="1"/>
  <c r="J2" i="8"/>
  <c r="Q2" i="8" s="1"/>
  <c r="Q5" i="8" s="1"/>
  <c r="Q24" i="8" s="1"/>
  <c r="J24" i="8"/>
  <c r="B38" i="4"/>
  <c r="C108" i="4"/>
  <c r="C68" i="4"/>
  <c r="C124" i="4" s="1"/>
  <c r="C38" i="4"/>
  <c r="C3" i="4"/>
  <c r="B11" i="4"/>
  <c r="B4" i="4"/>
  <c r="E92" i="5"/>
  <c r="E45" i="5"/>
  <c r="E41" i="5"/>
  <c r="E39" i="5"/>
  <c r="E22" i="5"/>
  <c r="E21" i="5"/>
  <c r="E20" i="5"/>
  <c r="E19" i="5"/>
  <c r="E18" i="5"/>
  <c r="E17" i="5"/>
  <c r="E16" i="5"/>
  <c r="E15" i="5"/>
  <c r="E13" i="5"/>
  <c r="E12" i="5"/>
  <c r="E11" i="5"/>
  <c r="D10" i="5"/>
  <c r="E10" i="5" s="1"/>
  <c r="E8" i="5" s="1"/>
  <c r="E55" i="5" s="1"/>
  <c r="D16" i="5"/>
  <c r="D14" i="5" s="1"/>
  <c r="E14" i="5" s="1"/>
  <c r="E6" i="5"/>
  <c r="E5" i="5"/>
  <c r="E3" i="5"/>
  <c r="D38" i="5"/>
  <c r="C7" i="9" s="1"/>
  <c r="C3" i="9" s="1"/>
  <c r="D7" i="5"/>
  <c r="E7" i="5" s="1"/>
  <c r="D4" i="5"/>
  <c r="E4" i="5" s="1"/>
  <c r="D42" i="5"/>
  <c r="E42" i="5"/>
  <c r="D31" i="5"/>
  <c r="C7" i="5"/>
  <c r="C94" i="5"/>
  <c r="C93" i="5"/>
  <c r="C89" i="5"/>
  <c r="C88" i="5"/>
  <c r="C87" i="5"/>
  <c r="C86" i="5"/>
  <c r="C85" i="5"/>
  <c r="C84" i="5"/>
  <c r="C83" i="5"/>
  <c r="C82" i="5"/>
  <c r="C81" i="5"/>
  <c r="C78" i="5"/>
  <c r="C77" i="5"/>
  <c r="C74" i="5"/>
  <c r="C72" i="5"/>
  <c r="C70" i="5"/>
  <c r="C68" i="5"/>
  <c r="C67" i="5"/>
  <c r="C66" i="5"/>
  <c r="C65" i="5"/>
  <c r="C64" i="5"/>
  <c r="C61" i="5"/>
  <c r="C59" i="5"/>
  <c r="C57" i="5"/>
  <c r="B92" i="5"/>
  <c r="C92" i="5" s="1"/>
  <c r="B80" i="5"/>
  <c r="B90" i="5" s="1"/>
  <c r="C90" i="5" s="1"/>
  <c r="B63" i="5"/>
  <c r="C63" i="5" s="1"/>
  <c r="C53" i="5"/>
  <c r="C52" i="5"/>
  <c r="C51" i="5"/>
  <c r="C50" i="5"/>
  <c r="C49" i="5"/>
  <c r="C48" i="5"/>
  <c r="C47" i="5"/>
  <c r="C46" i="5"/>
  <c r="C45" i="5"/>
  <c r="C44" i="5"/>
  <c r="C43" i="5"/>
  <c r="C42" i="5" s="1"/>
  <c r="C41" i="5"/>
  <c r="C40" i="5"/>
  <c r="C39" i="5"/>
  <c r="C38" i="5"/>
  <c r="C37" i="5"/>
  <c r="C36" i="5"/>
  <c r="C35" i="5"/>
  <c r="C34" i="5"/>
  <c r="C33" i="5"/>
  <c r="C32" i="5"/>
  <c r="C31" i="5" s="1"/>
  <c r="C29" i="5"/>
  <c r="C28" i="5"/>
  <c r="C27" i="5"/>
  <c r="C26" i="5"/>
  <c r="C25" i="5"/>
  <c r="C24" i="5"/>
  <c r="C22" i="5"/>
  <c r="C21" i="5"/>
  <c r="C20" i="5"/>
  <c r="C17" i="5"/>
  <c r="C12" i="5"/>
  <c r="C3" i="5"/>
  <c r="B23" i="5"/>
  <c r="C23" i="5" s="1"/>
  <c r="B42" i="5"/>
  <c r="B30" i="5"/>
  <c r="C30" i="5" s="1"/>
  <c r="B19" i="5"/>
  <c r="C19" i="5" s="1"/>
  <c r="B18" i="5"/>
  <c r="C18" i="5" s="1"/>
  <c r="B16" i="5"/>
  <c r="C16" i="5" s="1"/>
  <c r="B15" i="5"/>
  <c r="B14" i="5" s="1"/>
  <c r="C14" i="5" s="1"/>
  <c r="B13" i="5"/>
  <c r="C13" i="5" s="1"/>
  <c r="B11" i="5"/>
  <c r="B10" i="5" s="1"/>
  <c r="C10" i="5" s="1"/>
  <c r="B8" i="5" l="1"/>
  <c r="B55" i="5" s="1"/>
  <c r="C80" i="5"/>
  <c r="C2" i="5"/>
  <c r="C54" i="5" s="1"/>
  <c r="D8" i="5"/>
  <c r="C11" i="5"/>
  <c r="C15" i="5"/>
  <c r="E38" i="5"/>
  <c r="N24" i="8"/>
  <c r="N26" i="8"/>
  <c r="Q26" i="8" s="1"/>
  <c r="Q52" i="8" s="1"/>
  <c r="C66" i="4"/>
  <c r="B3" i="4"/>
  <c r="B66" i="4" s="1"/>
  <c r="D55" i="5"/>
  <c r="E2" i="5"/>
  <c r="D2" i="5"/>
  <c r="D54" i="5" s="1"/>
  <c r="D75" i="5" s="1"/>
  <c r="C8" i="5"/>
  <c r="C55" i="5" s="1"/>
  <c r="B31" i="5"/>
  <c r="B2" i="5"/>
  <c r="B54" i="5" s="1"/>
  <c r="B58" i="5" l="1"/>
  <c r="E31" i="5"/>
  <c r="E54" i="5" s="1"/>
  <c r="C24" i="9"/>
  <c r="C28" i="9" s="1"/>
  <c r="C35" i="9" s="1"/>
  <c r="D79" i="5"/>
  <c r="D76" i="5"/>
  <c r="D56" i="5"/>
  <c r="D58" i="5"/>
  <c r="E75" i="5" l="1"/>
  <c r="E56" i="5"/>
  <c r="D60" i="5"/>
  <c r="D62" i="5" s="1"/>
  <c r="D69" i="5" s="1"/>
  <c r="E58" i="5"/>
  <c r="E60" i="5" s="1"/>
  <c r="E62" i="5" s="1"/>
  <c r="B56" i="5"/>
  <c r="C58" i="5"/>
  <c r="C56" i="5" s="1"/>
  <c r="B62" i="5"/>
  <c r="D91" i="5"/>
  <c r="C2" i="9"/>
  <c r="C12" i="9" s="1"/>
  <c r="C18" i="9" s="1"/>
  <c r="C21" i="9" s="1"/>
  <c r="C49" i="9" s="1"/>
  <c r="C62" i="5" l="1"/>
  <c r="C60" i="5" s="1"/>
  <c r="B71" i="5"/>
  <c r="B60" i="5"/>
  <c r="E69" i="5"/>
  <c r="E73" i="5" s="1"/>
  <c r="D73" i="5"/>
  <c r="D71" i="5"/>
  <c r="E71" i="5" s="1"/>
  <c r="E79" i="5"/>
  <c r="E91" i="5" s="1"/>
  <c r="E76" i="5"/>
  <c r="C71" i="5" l="1"/>
  <c r="B69" i="5"/>
  <c r="B73" i="5" l="1"/>
  <c r="C69" i="5"/>
  <c r="C73" i="5" s="1"/>
  <c r="B75" i="5"/>
  <c r="C75" i="5" l="1"/>
  <c r="B79" i="5"/>
  <c r="B2" i="9" s="1"/>
  <c r="B12" i="9" s="1"/>
  <c r="B18" i="9" s="1"/>
  <c r="B21" i="9" s="1"/>
  <c r="B49" i="9" s="1"/>
  <c r="B51" i="9" s="1"/>
  <c r="C50" i="9" s="1"/>
  <c r="C51" i="9" s="1"/>
  <c r="B76" i="5"/>
  <c r="C76" i="5" l="1"/>
  <c r="C79" i="5"/>
  <c r="C91" i="5" s="1"/>
</calcChain>
</file>

<file path=xl/sharedStrings.xml><?xml version="1.0" encoding="utf-8"?>
<sst xmlns="http://schemas.openxmlformats.org/spreadsheetml/2006/main" count="450" uniqueCount="445">
  <si>
    <t>001 - POTRAŽIVANJA ZA UPISANI A NEUPLAĆENI KAPITAL</t>
  </si>
  <si>
    <t>002 - DUGOTRAJNA IMOVINA (003+010+020+031+036)</t>
  </si>
  <si>
    <t>003 - NEMATERIJALNA IMOVINA (004 do 009)</t>
  </si>
  <si>
    <t>004 - Izdaci za razvoj</t>
  </si>
  <si>
    <t>005 - Koncesije, patenti, licencije, robne i uslužne marke, softver i ostala prava</t>
  </si>
  <si>
    <t>006 - Goodwill</t>
  </si>
  <si>
    <t>007 - Predujmovi za nabavu nematerijalne imovine</t>
  </si>
  <si>
    <t>008 - Nematerijalna imovina u pripremi</t>
  </si>
  <si>
    <t>009 - Ostala nematerijalna imovina</t>
  </si>
  <si>
    <t>010 - MATERIJALNA IMOVINA (011 do 019)</t>
  </si>
  <si>
    <t>011 - Zemljište</t>
  </si>
  <si>
    <t>012 - Građevinski objekti</t>
  </si>
  <si>
    <t xml:space="preserve">013 - Postrojenja i oprema </t>
  </si>
  <si>
    <t>014 - Alati, pogonski inventar i transportna imovina</t>
  </si>
  <si>
    <t>015 - Biološka imovina</t>
  </si>
  <si>
    <t>016 - Predujmovi za materijalnu imovinu</t>
  </si>
  <si>
    <t>017 - Materijalna imovina u pripremi</t>
  </si>
  <si>
    <t>018 - Ostala materijalna imovina</t>
  </si>
  <si>
    <t>019 - Ulaganje u nekretnine</t>
  </si>
  <si>
    <t>020 - DUGOTRAJNA FINANCIJSKA IMOVINA (021 do 030)</t>
  </si>
  <si>
    <t>021 - Ulaganja u udjele (dionice) poduzetnika unutar grupe</t>
  </si>
  <si>
    <t>022 Ulaganja u ostale vrijednosne papire poduzetnika unutar grupe</t>
  </si>
  <si>
    <t>023 Dani zajmovi, depoziti i slično poduzetnicima unutar grupe</t>
  </si>
  <si>
    <t>024 Ulaganja u udjele (dionice) društava povezanih sudjelujućim interesom</t>
  </si>
  <si>
    <t>025 Ulaganja u ostale vrijednosne papire društava povezanih sudjelujućim interesom</t>
  </si>
  <si>
    <t>026 - Dani zajmovi, depoziti i slično društvima povezanim sudjelujućim interesom</t>
  </si>
  <si>
    <t>027 - Ulaganja u vrijednosne papire</t>
  </si>
  <si>
    <t>028 - Dani zajmovi, depoziti i slično</t>
  </si>
  <si>
    <t>029 Ostala ulaganja koja se obračunavaju metodom udjela</t>
  </si>
  <si>
    <t>030 Ostala dugotrajna financijska imovina</t>
  </si>
  <si>
    <t>031 - POTRAŽIVANJA (032 do 035)</t>
  </si>
  <si>
    <t xml:space="preserve">032 - Potraživanja od poduzetnika unutar grupe </t>
  </si>
  <si>
    <t xml:space="preserve">033 - Potraživanja od društava povezanih sudjelujućim interesom </t>
  </si>
  <si>
    <t xml:space="preserve">034 - Potraživanja od kupaca </t>
  </si>
  <si>
    <t>035 - Ostala potraživanja</t>
  </si>
  <si>
    <t>036 - ODGOĐENA POREZNA IMOVINA</t>
  </si>
  <si>
    <t>037 - KRATKOTRAJNA IMOVINA (038+046+053+063)</t>
  </si>
  <si>
    <t>038 - ZALIHE (039 do 045)</t>
  </si>
  <si>
    <t>039 - Sirovine i materijal</t>
  </si>
  <si>
    <t>040 - Proizvodnja u tijeku</t>
  </si>
  <si>
    <t>041 - Gotovi proizvodi</t>
  </si>
  <si>
    <t>042 - Trgovačka roba</t>
  </si>
  <si>
    <t>043 - Predujmovi za zalihe</t>
  </si>
  <si>
    <t>044 - Dugotrajna imovina namijenjena prodaji</t>
  </si>
  <si>
    <t>045 - Biološka imovina</t>
  </si>
  <si>
    <t>046 - POTRAŽIVANJA (047 do 052)</t>
  </si>
  <si>
    <t>048 - Potraživanja od društava povezanih sudjelujućim interesom</t>
  </si>
  <si>
    <t>049 - Potraživanja od kupaca</t>
  </si>
  <si>
    <t>050 - Potraživanja od zaposlenika i članova poduzetnika</t>
  </si>
  <si>
    <t>051 - Potraživanja od države i drugih institucija</t>
  </si>
  <si>
    <t>052 - Ostala potraživanja</t>
  </si>
  <si>
    <t>053 - KRATKOTRAJNA FINANCIJSKA IMOVINA (054 do 062)</t>
  </si>
  <si>
    <t>054 - Ulaganja u udjele (dionice) poduzetnika unutar grupe</t>
  </si>
  <si>
    <t>055 Ulaganja u ostale vrijednosne papire poduzetnika unutar grupe</t>
  </si>
  <si>
    <t>056 - Dani zajmovi, depoziti i slično poduzetnicima unutar grupe</t>
  </si>
  <si>
    <t>057 - Ulaganja u udjele (dionice) društava povezanih sudjelujućim interesom</t>
  </si>
  <si>
    <t>058 - Ulaganja u ostale vrijednosne papire društava povezanih sudjelujućim interesom</t>
  </si>
  <si>
    <t>059 - Dani zajmovi, depoziti i slično društvima povezanim sudjelujućim interesom</t>
  </si>
  <si>
    <t>060 - Ulaganja u vrijednosne papire</t>
  </si>
  <si>
    <t>061 - Dani zajmovi, depoziti i slično</t>
  </si>
  <si>
    <t>062 - Ostala financijska imovina</t>
  </si>
  <si>
    <t>063 - NOVAC U BANCI I BLAGAJNI</t>
  </si>
  <si>
    <t>064 - PLAĆENI TROŠKOVI BUDUĆEG RAZDOBLJA I OBRAČUNATI PRIHODI</t>
  </si>
  <si>
    <t>065 - UKUPNO AKTIVA (001+002+037+064)</t>
  </si>
  <si>
    <t>066 - IZVANBILANČNI ZAPISI</t>
  </si>
  <si>
    <t>067 - KAPITAL I REZERVE (068 do 070+076+077+081+084+087)</t>
  </si>
  <si>
    <t>068 - TEMELJNI (UPISANI) KAPITAL</t>
  </si>
  <si>
    <t>069 - KAPITALNE REZERVE</t>
  </si>
  <si>
    <t>070 - REZERVE IZ DOBITI (071+072-073+074+075)</t>
  </si>
  <si>
    <t>071 - Zakonske rezerve</t>
  </si>
  <si>
    <t>072 - Rezerve za vlastite dionice</t>
  </si>
  <si>
    <t>073 - Vlastite dionice i udjeli (odbitna stavka)</t>
  </si>
  <si>
    <t>074 - Statutarne rezerve</t>
  </si>
  <si>
    <t>075 - Ostale rezerve</t>
  </si>
  <si>
    <t>076 - REVALORIZACIJSKE REZERVE</t>
  </si>
  <si>
    <t>077 - REZERVE FER VRIJEDNOSTI (AOP 078 do 080)</t>
  </si>
  <si>
    <t>078 - Fer vrijednost financijske imovine raspoložive za prodaju</t>
  </si>
  <si>
    <t>079 - Učinkoviti dio zaštite novčanih tokova</t>
  </si>
  <si>
    <t>080 - Učinkoviti dio zaštite neto ulaganja u inozemstvu</t>
  </si>
  <si>
    <t>081 - ZADRŽANA DOBIT ILI PRENESENI GUBITAK (082-083)</t>
  </si>
  <si>
    <t>082 - Zadržana dobit</t>
  </si>
  <si>
    <t>083 - Preneseni gubitak</t>
  </si>
  <si>
    <t>084 - DOBIT ILI GUBITAK POSLOVNE GODINE (085-086)</t>
  </si>
  <si>
    <t>085 - Dobit poslovne godine</t>
  </si>
  <si>
    <t>086 - Gubitak poslovne godine</t>
  </si>
  <si>
    <t>087 - MANJINSKI (NEKONTROLIRAJUĆI) INTERES</t>
  </si>
  <si>
    <t>088 - REZERVIRANJA (089 do 094)</t>
  </si>
  <si>
    <t>089 - Rezerviranja za mirovine, otpremnine i slične obveze</t>
  </si>
  <si>
    <t>090 - Rezerviranja za porezne obveze</t>
  </si>
  <si>
    <t>091 - Rezerviranja za započete sudske sporove</t>
  </si>
  <si>
    <t>092 - Rezerviranja za troškove obnavljanja prirodnih bogatstava</t>
  </si>
  <si>
    <t>093 - Rezerviranja za troškove u jamstvenim rokovima</t>
  </si>
  <si>
    <t>094  - Druga rezerviranja</t>
  </si>
  <si>
    <t>095 - DUGOROČNE OBVEZE (096 do 106)</t>
  </si>
  <si>
    <t xml:space="preserve">096 - Obveze prema poduzetnicima unutar grupe </t>
  </si>
  <si>
    <t>097 - Obveze za zajmove, depozite i slično poduzetnika unutar grupe</t>
  </si>
  <si>
    <t xml:space="preserve">098 - Obveze prema društvima povezanim sudjelujućim interesom </t>
  </si>
  <si>
    <t>099 - Obveze za zajmove, depozite i slično društava povezanih sudjelujućim interesom</t>
  </si>
  <si>
    <t>100 - Obveze za zajmove, depozite i slično</t>
  </si>
  <si>
    <t>101 - Obveze prema bankama i drugim financijskim institucijama</t>
  </si>
  <si>
    <t>102 - Obveze za predujmove</t>
  </si>
  <si>
    <t>103 - Obveze prema dobavljačima</t>
  </si>
  <si>
    <t>104 - Obveze po vrijednosnim papirima</t>
  </si>
  <si>
    <t>105 - Ostale dugoročne obveze</t>
  </si>
  <si>
    <t>106 - Odgođena porezna obveza</t>
  </si>
  <si>
    <t>107 - KRATKOROČNE OBVEZE (108 do 121)</t>
  </si>
  <si>
    <t xml:space="preserve">108 - Obveze prema poduzetnicima unutar grupe </t>
  </si>
  <si>
    <t>109 - Obveze za zajmove, depozite i slično poduzetnika unutar grupe</t>
  </si>
  <si>
    <t xml:space="preserve">110 - Obveze prema društvima povezanim sudjelujućim interesom </t>
  </si>
  <si>
    <t>111 - Obveze za zajmove, depozite i slično društava povezanih sudjelujućim interesom</t>
  </si>
  <si>
    <t>112 Obveze za zajmove, depozite i slično</t>
  </si>
  <si>
    <t>113 - Obveze prema bankama i drugim financijskim institucijama</t>
  </si>
  <si>
    <t>114 - Obveze za predujmove</t>
  </si>
  <si>
    <t>115 - Obveze prema dobavljačima</t>
  </si>
  <si>
    <t>116 - Obveze po vrijednosnim papirima</t>
  </si>
  <si>
    <t>117 - Obveze prema zaposlenicima</t>
  </si>
  <si>
    <t>118 - Obveze  za poreze, doprinose i sličana davanja</t>
  </si>
  <si>
    <t>119 - Obveze s osnove udjela u rezultatu</t>
  </si>
  <si>
    <t>120 - Obveze po osnovi dugotrajne imovine namijenjene prodaji</t>
  </si>
  <si>
    <t>121 - Ostale kratkoročne obveze</t>
  </si>
  <si>
    <t>122 - ODGOĐENO PLAĆANJE TROŠKOVA I PRIHOD BUDUĆEGA</t>
  </si>
  <si>
    <t>123 - UKUPNO – PASIVA (AOP 067+088+095+107+122)</t>
  </si>
  <si>
    <t>124 - IZVANBILANČNI ZAPISI</t>
  </si>
  <si>
    <t>125 - POSLOVNI PRIHODI (126 do 130)</t>
  </si>
  <si>
    <t>126 - Prihodi od prodaje s poduzetnicima unutar grupe</t>
  </si>
  <si>
    <t>127 - Prihodi od prodaje (izvan grupe)</t>
  </si>
  <si>
    <t>128 - Prihodi na temelju upotrebe vlastitih proizvoda, robe i usluga</t>
  </si>
  <si>
    <t>129 - Ostali poslovni prihodi s poduzetnicima unutar grupe</t>
  </si>
  <si>
    <t>130 - Ostali poslovni prihodi (izvan grupe)</t>
  </si>
  <si>
    <t>131 - POSLOVNI RASHODI (AOP 132+133+137+141+142+143+146+153)</t>
  </si>
  <si>
    <t>132 - Promjene vrijednosti zaliha proizvodnje u tijeku i gotovih proizvoda</t>
  </si>
  <si>
    <t>133 - Materijalni troškovi (AOP 134 do 136)</t>
  </si>
  <si>
    <t>134 - Troškovi sirovina i materijala</t>
  </si>
  <si>
    <t>135 - Troškovi prodane robe</t>
  </si>
  <si>
    <t>136 - Ostali vanjski troškovi</t>
  </si>
  <si>
    <t>137 - Troškovi osoblja (AOP 138 do 140)</t>
  </si>
  <si>
    <t>138 - Neto plaće i nadnice</t>
  </si>
  <si>
    <t>139 - Troškovi poreza i doprinosa iz plaća</t>
  </si>
  <si>
    <t>140 - Doprinosi na plaće</t>
  </si>
  <si>
    <t>141 - Amortizacija</t>
  </si>
  <si>
    <t>142 - Ostali troškovi</t>
  </si>
  <si>
    <t>143 - Vrijednosna usklađenja (AOP 144+145)</t>
  </si>
  <si>
    <t>144 - dugotrajne imovine (osim financijske imovine)</t>
  </si>
  <si>
    <t>145 - kratkotrajne imovine (osim financijske imovine)</t>
  </si>
  <si>
    <t>146 - Rezerviranja (AOP 147 do 152)</t>
  </si>
  <si>
    <t>147 - Rezerviranja za mirovine, otpremnine i slične obveze</t>
  </si>
  <si>
    <t>148 - Rezerviranja za porezne obveze</t>
  </si>
  <si>
    <t>149 - Rezerviranja za započete sudske sporove</t>
  </si>
  <si>
    <t>150 -  Rezerviranja za troškove obnavljanja prirodnih bogatstava</t>
  </si>
  <si>
    <t>151 - Rezerviranja za troškove u jamstvenim rokovima</t>
  </si>
  <si>
    <t>152 - Druga rezerviranja</t>
  </si>
  <si>
    <t>153 - Ostali poslovni rashodi</t>
  </si>
  <si>
    <t>154 - FINANCIJSKI PRIHODI (AOP 155 do 164)</t>
  </si>
  <si>
    <t>155 - Prihodi od ulaganja u udjele (dionice) poduzetnika unutar grupe</t>
  </si>
  <si>
    <t>156 - Prihodi od ulaganja u udjele (dionice) društava povezanih sudjelujućim interesima</t>
  </si>
  <si>
    <t>157 - Prihodi od ostalih dugotrajnih financijskih ulaganja i zajmova</t>
  </si>
  <si>
    <t>158 - Ostali prihodi s osnove kamata iz odnosa s poduzetnicima unutar grupe</t>
  </si>
  <si>
    <t>159 - Tečajne razlike i ostali financijski prihodi iz odnosa s poduzetnicima unutar grupe</t>
  </si>
  <si>
    <t>160 - Prihodi od ostalih dugotrajnih financijskih ulaganja i zajmova</t>
  </si>
  <si>
    <t>161 - Ostali prihodi s osnove kamata</t>
  </si>
  <si>
    <t>162 - Tečajne razlike i ostali financijski prihodi</t>
  </si>
  <si>
    <t>163 - Nerealizirani dobici (prihodi) od financijske imovine</t>
  </si>
  <si>
    <t>164 - Ostali financijski prihodi</t>
  </si>
  <si>
    <t>165 - FINANCIJSKI RASHODI (AOP 166 do 172)</t>
  </si>
  <si>
    <t>166 - Rashodi s osnove kamata i slični rashodi s poduzetnicima unutar grupe</t>
  </si>
  <si>
    <t>167 - Tečajne razlike i drugi rashodi s poduzetnicima unutar grupe</t>
  </si>
  <si>
    <t>168 - Rashodi s osnove kamata i slični rashodi</t>
  </si>
  <si>
    <t>169 - Tečajne razlike i drugi rashodi</t>
  </si>
  <si>
    <t>170 - Nerealizirani gubici (rashodi) od financijske imovine</t>
  </si>
  <si>
    <t>171 - Vrijednosna usklađenja financijske imovine (neto)</t>
  </si>
  <si>
    <t>172 - Ostali financijski rashodi</t>
  </si>
  <si>
    <t>173 - UDIO U DOBITI OD DRUŠTAVA POVEZANIH SUDJELUJUĆIM INTERESOM</t>
  </si>
  <si>
    <t>174 - UDIO U DOBITI OD  ZAJEDNIČKIH POTHVATA</t>
  </si>
  <si>
    <t>175 - UDIO U GUBITKU OD DRUŠTAVA POVEZANIH SUDJELUJUĆIM INTERESOM</t>
  </si>
  <si>
    <t>176- UDIO U GUBITKU OD ZAJEDNIČKIH POTHVATA</t>
  </si>
  <si>
    <t>177 - UKUPNI PRIHODI (AOP 125+154+173 + 174)</t>
  </si>
  <si>
    <t>178 - UKUPNI RASHODI (AOP 131+165+175 + 176)</t>
  </si>
  <si>
    <t>179 - DOBIT ILI GUBITAK PRIJE OPOREZIVANJA (AOP 177-178)</t>
  </si>
  <si>
    <t>180 - Dobit prije oporezivanja (AOP 177-178)</t>
  </si>
  <si>
    <t>181 - Gubitak prije oporezivanja (AOP 178-177)</t>
  </si>
  <si>
    <t>182 - POREZ NA DOBIT</t>
  </si>
  <si>
    <t>183 - DOBIT ILI GUBITAK RAZDOBLJA (AOP 179-182)</t>
  </si>
  <si>
    <t>184 - Dobit razdoblja (AOP 179-182)</t>
  </si>
  <si>
    <t>185 - Gubitak razdoblja (AOP 182-179)</t>
  </si>
  <si>
    <t>186 DOBIT ILI GUBITAK PREKINUTOG POSLOVANJA PRIJE OPOREZIVANJA (AOP 187-188)</t>
  </si>
  <si>
    <t>187 - Dobit prekinutog poslovanja prije oporezivanja</t>
  </si>
  <si>
    <t>188 - Gubitak prekinutog poslovanja prije oporezivanja</t>
  </si>
  <si>
    <t>189 - POREZ NA DOBIT PREKINUTOG POSLOVANJA</t>
  </si>
  <si>
    <t>190 - Dobit prekinutog poslovanja za razdoblje (AOP 186-189)</t>
  </si>
  <si>
    <t>191 - Gubitak prekinutog poslovanja za razdoblje (AOP 189-186)</t>
  </si>
  <si>
    <t>192 - DOBIT ILI GUBITAK PRIJE OPOREZIVANJA (AOP 179+186)</t>
  </si>
  <si>
    <t>193 - Dobit prije oporezivanja (AOP 192)</t>
  </si>
  <si>
    <t>194 - Gubitak prije oporezivanja (AOP 192)</t>
  </si>
  <si>
    <t>195 - POREZ NA DOBIT (AOP 182+189)</t>
  </si>
  <si>
    <t>196 - DOBIT ILI GUBITAK RAZDOBLJA (AOP 192-195)</t>
  </si>
  <si>
    <t>197 - Dobit razdoblja (AOP 192-195)</t>
  </si>
  <si>
    <t>198 - Gubitak razdoblja (AOP 195-192)</t>
  </si>
  <si>
    <t>199 - DOBIT ILI GUBITAK RAZDOBLJA (AOP 200+201)</t>
  </si>
  <si>
    <t>200 - Pripisana imateljima kapitala matice</t>
  </si>
  <si>
    <t>201 - Pripisana manjinskom (nekontrolirajućem) interesu</t>
  </si>
  <si>
    <t xml:space="preserve">202 - DOBIT ILI GUBITAK RAZDOBLJA </t>
  </si>
  <si>
    <t>203 - OSTALA SVEOBUHVATNA DOBIT/GUBITAK PRIJE POREZA</t>
  </si>
  <si>
    <t>204 - Tečajne razlike iz preračuna inozemnog poslovanja</t>
  </si>
  <si>
    <t>205 - Promjene revalorizacijskih rezervi dugotrajne materijalne i nematerijalne imovine</t>
  </si>
  <si>
    <t>206 - Dobit ili gubitak s osnove naknadnog vrednovanja financijske imovine raspoložive za prodaju</t>
  </si>
  <si>
    <t>207 - Dobit ili gubitak s osnove učinkovite zaštite novčanih tokova</t>
  </si>
  <si>
    <t>208 - Dobit ili gubitak s osnove učinkovite zaštite neto ulaganja u inozemstvu</t>
  </si>
  <si>
    <t>209 - Udio u ostaloj sveobuhvatnoj dobiti/gubitku društava povezanih sudjelujućim interesom</t>
  </si>
  <si>
    <t>210 - Aktuarski dobici/gubici po planovima definiranih primanja</t>
  </si>
  <si>
    <t>211 - Ostale nevlasničke promjene kapitala</t>
  </si>
  <si>
    <t>212 - POREZ NA OSTALU SVEOBUHVATNU DOBIT RAZDOBLJA</t>
  </si>
  <si>
    <t>213 - NETO OSTALA SVEOBUHVATNA DOBIT ILI GUBITAK (AOP 203-212)</t>
  </si>
  <si>
    <t>214 - SVEOBUHVATNA DOBIT ILI GUBITAK RAZDOBLJA (AOP 202+213)</t>
  </si>
  <si>
    <t>215 - SVEOBUHVATNA DOBIT ILI GUBITAK RAZDOBLJA (AOP 216+217)</t>
  </si>
  <si>
    <t>216 - Pripisana imateljima kapitala matice</t>
  </si>
  <si>
    <t>217 - Pripisana manjinskom (nekontrolirajućem) interesu</t>
  </si>
  <si>
    <t>P1082535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</si>
  <si>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</si>
  <si>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</si>
  <si>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</si>
  <si>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</si>
  <si>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</si>
  <si>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</si>
  <si>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</si>
  <si>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</si>
  <si>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</si>
  <si>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</si>
  <si>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</si>
  <si>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</si>
  <si>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</si>
  <si>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</si>
  <si>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Manjinski (nekontrolirajući) interes</t>
  </si>
  <si>
    <t>Ukupno kapital i rezerve</t>
  </si>
  <si>
    <t>001 - Stanje na dan početka prethodne  poslovne godine</t>
  </si>
  <si>
    <t>002 - Promjene računovodstvenih politika</t>
  </si>
  <si>
    <t>003 - Ispravak pogreški</t>
  </si>
  <si>
    <t>004 - Stanje na dan početka  prethodne poslovne godine   (prepravljeno) (AOP 01 do 03)</t>
  </si>
  <si>
    <t>005 - Dobit/gubitak razdoblja</t>
  </si>
  <si>
    <t>006 - Tečajne razlike iz preračuna inozemnog poslovanja</t>
  </si>
  <si>
    <t>007 - Promjene revalorizacijskih rezervi dugotrajne materijalne i nematerijalne imovine</t>
  </si>
  <si>
    <t>008 - Dobitak ili gubitak s osnove naknadnog vrednovanja financijske imovine raspoložive za prodaju</t>
  </si>
  <si>
    <t>009 - Dobitak ili gubitak s osnove učinkovite zaštite novčanog toka</t>
  </si>
  <si>
    <t>010 - Dobitak ili gubitak s osnove učinkovite zaštite neto ulaganja u inozemstvu</t>
  </si>
  <si>
    <t>011 - Udio u ostaloj sveobuhvatnoj dobiti/gubitku društava povezanih sudjelujućim interesom</t>
  </si>
  <si>
    <t>012 - Aktuarski dobici/gubici po planovima definiranih primanja</t>
  </si>
  <si>
    <t>013 - Ostale nevlasničke promjene kapitala</t>
  </si>
  <si>
    <t>014 - Porez na transakcije priznate direktno u kapitalu</t>
  </si>
  <si>
    <t>015 - Povećanje/smanjenje temeljnog (upisanog) kapitala (osim reinvestiranjem dobiti i u postupku predstečajne nagodbe)</t>
  </si>
  <si>
    <t>016 - Povećanje temeljnog (upisanog) kapitala reinvestiranjem</t>
  </si>
  <si>
    <t xml:space="preserve">017 - Povećanje temeljnog (upisanog) kapitala u postupku </t>
  </si>
  <si>
    <t>018 - Otkup vlastitih dionica/udjela</t>
  </si>
  <si>
    <t>019 - Isplata udjela u dobiti/dividende</t>
  </si>
  <si>
    <t>020 - Ostale raspodjele vlasnicima</t>
  </si>
  <si>
    <t>021 - Prijenos u pozicije rezervi po godišnjem rasporedu</t>
  </si>
  <si>
    <t>022 - Povećanje rezervi u postupku predstečajne nagodbe</t>
  </si>
  <si>
    <t>023 - Stanje na zadnji dan izvještajnog razdoblja prethodne poslovne godine (04 do 22)</t>
  </si>
  <si>
    <t>024 - OSTALA SVEOBUHVATNA DOBIT PRETHODNOG RAZDOBLJA, UMANJENO ZA POREZE (AOP 06 DO 14)</t>
  </si>
  <si>
    <t>025 - SVEOBUHVATNA DOBIT ILI GUBITAK PRETHODNOG RAZDOBLJA (AOP 5 + 24)</t>
  </si>
  <si>
    <t>026 - TRANSAKCIJE S VLASNICIMA PRETHODNOG RAZDOBLJA PRIZNATE DIREKTNO U KAPITALU (AOP 15 DO 22)</t>
  </si>
  <si>
    <t>027 - Stanje na dan početka tekuće poslovne godine</t>
  </si>
  <si>
    <t>028 - Promjene računovodstvenih politika</t>
  </si>
  <si>
    <t>029 - Ispravak pogreški</t>
  </si>
  <si>
    <t>030 - Stanje na dan početka  tekuće poslovne godine (prepravljeno) (AOP 27 do 29)</t>
  </si>
  <si>
    <t>031 - Dobit/gubitak razdoblja</t>
  </si>
  <si>
    <t>032 - Tečajne razlike iz preračuna inozemnog poslovanja</t>
  </si>
  <si>
    <t>033 - Promjene revalorizacijskih rezervi dugotrajne materijalne i</t>
  </si>
  <si>
    <t>034 - Dobitak ili gubitak s osnove naknadnog vrednovanja financijske imovine raspoložive za prodaju</t>
  </si>
  <si>
    <t>035 - Dobitak ili gubitak s osnove učinkovite zaštite novčanog toka</t>
  </si>
  <si>
    <t>036 - Dobitak ili gubitak s osnove učinkovite zaštite neto ulaganja u inozemstvu</t>
  </si>
  <si>
    <t>037 - Udio u ostaloj sveobuhvatnoj dobiti/gubitku društava</t>
  </si>
  <si>
    <t>038 - Aktuarski dobici/gubici po planovima definiranih primanja</t>
  </si>
  <si>
    <t>039 - Ostale nevlasničke promjene kapitala</t>
  </si>
  <si>
    <t>040 - Porez na transakcije priznate direktno u kapitalu</t>
  </si>
  <si>
    <t>041 - Povećanje/smanjenje temeljnog (upisanog) kapitala (osim predstečajne nagodbe)</t>
  </si>
  <si>
    <t>042 - Povećanje temeljnog (upisanog) kapitala reinvestiranjem dobiti</t>
  </si>
  <si>
    <t>043 - Povećanje temeljnog (upisanog) kapitala u postupku predstečajne nagodbe</t>
  </si>
  <si>
    <t>044 - Otkup vlastitih dionica/udjela</t>
  </si>
  <si>
    <t>045 - Isplata udjela u dobiti/dividende</t>
  </si>
  <si>
    <t>046 - Ostale raspodjele vlasnicima</t>
  </si>
  <si>
    <t>047 - Prijenos u pozicije rezervi po godišnjem rasporedu</t>
  </si>
  <si>
    <t>048 - Povećanje rezervi u postupku predstečajne nagodbe</t>
  </si>
  <si>
    <t>049 - Stanje na zadnji dan izvještajnog razdoblja tekuće poslovne godine (AOP 30 do 48)</t>
  </si>
  <si>
    <t>050 - OSTALA SVEOBUHVATNA DOBIT TEKUĆEG RAZDOBLJA, UMANJENO ZA POREZE (AOP 32 DO 40)</t>
  </si>
  <si>
    <t>051 - SVEOBUHVATNA DOBIT ILI GUBITAK TEKUĆEG RAZDOBLJA (AOP 31 + 50)</t>
  </si>
  <si>
    <t>052 - TRANSAKCIJE S VLASNICIMA TEKUĆEG RAZDOBLJA PRIZNATE DIREKTNO U KAPITALU (AOP 41 DO 48)</t>
  </si>
  <si>
    <t>01.01.-31.03.2018.</t>
  </si>
  <si>
    <t xml:space="preserve"> </t>
  </si>
  <si>
    <t>01.01.-31.03.2019.</t>
  </si>
  <si>
    <t>31.12.2018.</t>
  </si>
  <si>
    <t>31.03.2019.</t>
  </si>
  <si>
    <t xml:space="preserve">047 -Potraživanja od poduzetnika unutar grupe </t>
  </si>
  <si>
    <t>001 - Dobit prije oporezivanja</t>
  </si>
  <si>
    <t>002 - Usklađenja (AOP 003 do 010):</t>
  </si>
  <si>
    <t>003 - Amortizacija</t>
  </si>
  <si>
    <t>004 - Dobici i gubici od prodaje i vrijednosna usklađenja dugotrajne materijalne i nematerijalne imovine</t>
  </si>
  <si>
    <t>005 - Dobici i gubici od prodaje i nerealizirani dobici i gubici i vrijednosno usklađenje</t>
  </si>
  <si>
    <t>006 - Prihodi od kamata i dividendi</t>
  </si>
  <si>
    <t>007 - Rashodi od kamata</t>
  </si>
  <si>
    <t>008 - Rezerviranja</t>
  </si>
  <si>
    <t>009 - Tečajne razlike (nerealizirane)</t>
  </si>
  <si>
    <t>010 - Ostala usklađenja za nenovčane transakcije i nerealizirane dobitke i gubitke</t>
  </si>
  <si>
    <t>011 - Povećanje ili smanjenje novčanih tokova prije promjena u radnom kapitalu (AOP 001+002)</t>
  </si>
  <si>
    <t>012 - Promjene u radnom kapitalu (AOP 013 do 016)</t>
  </si>
  <si>
    <t>013 - Povećanje ili smanjenje kratkoročnih obveza</t>
  </si>
  <si>
    <t>014 - Povećanje ili smanjenje kratkotrajnih potraživanja</t>
  </si>
  <si>
    <t>015 - Povećanje ili smanjenje zaliha</t>
  </si>
  <si>
    <t>016 - Ostala povećanja ili smanjenja radnog kapitala</t>
  </si>
  <si>
    <t>017 - Novac iz poslovanja (AOP 011+012)</t>
  </si>
  <si>
    <t>018 - Novčani izdaci za kamate</t>
  </si>
  <si>
    <t>019 - Plaćeni porez na dobit</t>
  </si>
  <si>
    <t>020 - NETO NOVČANI TOKOVI OD POSLOVNIH AKTIVNOSTI (AOP 017 do 019)</t>
  </si>
  <si>
    <t>021 - Novčani primici od prodaje dugotrajne materijalne i nematerijalne imovine</t>
  </si>
  <si>
    <t>022 - Novčani primici od prodaje financijskih instrumenata</t>
  </si>
  <si>
    <t>023 - Novčani primici od kamata</t>
  </si>
  <si>
    <t>024 - Novčani primici od dividendi</t>
  </si>
  <si>
    <t>025 - Novačani primici s osnove povrata danih zajmova i štednih uloga</t>
  </si>
  <si>
    <t>026 - Ostali novčani primici od investicijskih aktivnosti</t>
  </si>
  <si>
    <t>027 - Ukupno novčani primici od investicijskih aktivnosti (AOP 021 do 026)</t>
  </si>
  <si>
    <t>028 - Novčani izdaci za kupnju dugotrajne materijalne i nematerijalne imovine</t>
  </si>
  <si>
    <t>029 - Novčani izdaci za stjecanje financijskih instrumenata</t>
  </si>
  <si>
    <t>030 - Novačani izdaci s osnove danih zajmova i štednih uloga za razdoblje</t>
  </si>
  <si>
    <t>031 - Stjecanje ovisnog društva, umanjeno za stečeni novac</t>
  </si>
  <si>
    <t>032 - Ostali novčani izdaci od investicijskih aktivnosti</t>
  </si>
  <si>
    <t>033 - Ukupno novčani izdaci od investicijskih aktivnosti (AOP 028 do 032)</t>
  </si>
  <si>
    <t>034 - NETO NOVČANI TOKOVI OD INVESTICIJSKIH AKTIVNOSTI (AOP 027+033)</t>
  </si>
  <si>
    <t>035 - Novčani primici od povećanja temeljnog (upisanog) kapitala</t>
  </si>
  <si>
    <t>036 - Novčani primici od izdavanja vlasničkih i dužničkih financijskih instrumenata</t>
  </si>
  <si>
    <t>037 - Novčani primici od glavnice kredita, pozajmica i drugih posudbi</t>
  </si>
  <si>
    <t>038 - Ostali novčani primici od financijskih aktivnosti</t>
  </si>
  <si>
    <t>039 - Ukupno novčani primici od financijskih aktivnosti (AOP 035 do 038)</t>
  </si>
  <si>
    <t>040 - Novčani izdaci za otplatu glavnice kredita, pozajmica i drugih posudbi i dužničkih financijskih instrumenata</t>
  </si>
  <si>
    <t>041 - Novčani izdaci za isplatu dividendi</t>
  </si>
  <si>
    <t xml:space="preserve">042 - Novčani izdaci za financijski najam </t>
  </si>
  <si>
    <t>043 - Novčani izdaci za otkup vlastitih dionica i smanjenje temeljnog (upisanog) kapitala</t>
  </si>
  <si>
    <t>044 - Ostali novčani izdaci od financijskih aktivnosti</t>
  </si>
  <si>
    <t>045 - Ukupno novčani izdaci od financijskih aktivnosti (AOP 040 do 044)</t>
  </si>
  <si>
    <t>046 - NETO NOVČANI TOKOVI OD FINANCIJSKIH AKTIVNOSTI (AOP 039+045)</t>
  </si>
  <si>
    <t>047 - Nerealizirane tečajne razlike po novcu i novčanim ekvivalentima</t>
  </si>
  <si>
    <t>048 - NETO POVEĆANJE ILI SMANJENJE NOVČANNIH TOKOVA (AOP 020+034+046+047)</t>
  </si>
  <si>
    <t>049 - NOVAC I NOVČANI EKVIVALENTI NA POČETKU RAZDOBLJA</t>
  </si>
  <si>
    <t>050 - NOVAC I NOVČANI EKVIVALENTI NA KRAJU RAZDOBLJA (AOP 048+049)</t>
  </si>
  <si>
    <t>01.01.2018.-31.03.2018.</t>
  </si>
  <si>
    <t>01.01.2019.-31.03.2019.</t>
  </si>
  <si>
    <t>Kumulativ 31.03.2018.</t>
  </si>
  <si>
    <t>Kumulativ 31.03.2019.</t>
  </si>
  <si>
    <t>___________________</t>
  </si>
  <si>
    <t>Direktor:</t>
  </si>
  <si>
    <t>25. travnja 2019.g.</t>
  </si>
  <si>
    <t xml:space="preserve">U Splitu, </t>
  </si>
  <si>
    <t>računovodstveni i knjigovodstveni poslovi</t>
  </si>
  <si>
    <t>usluge savjetovanja u vezi s poslovanjem i upravljanjem</t>
  </si>
  <si>
    <t>poslovanje nekretninama</t>
  </si>
  <si>
    <t>poslovi upravljanja nekretninama i održavanje nekretnina</t>
  </si>
  <si>
    <t>iznajmljivanje i upravljanje vlastitim nekretninama</t>
  </si>
  <si>
    <t>kupnja i prodaja vlastitih nekretnina</t>
  </si>
  <si>
    <t>(Catering)</t>
  </si>
  <si>
    <t xml:space="preserve"> pripremanje hrane za potrošnju na drugom mjestu  (u prijevoznim sredstvima, na priredbama) i opskrba tom hranom  </t>
  </si>
  <si>
    <t xml:space="preserve"> pripremanje hrane i pružanje usluga prehrane, pripremanje i usluživanje pića i napitaka i pružanje usluga smještaja;</t>
  </si>
  <si>
    <t>Predmet poslovanja upisan u sudski registar:</t>
  </si>
  <si>
    <t>Miroslav Jeličić-Purko, predsjednik</t>
  </si>
  <si>
    <t>Bojan Vrančić, zamjenik predsjednika</t>
  </si>
  <si>
    <t>Katija Barić, član</t>
  </si>
  <si>
    <t>Ante Jelčić, član</t>
  </si>
  <si>
    <t>Tvrtko Brajković,  član</t>
  </si>
  <si>
    <t>Nadzorni odbor je imenovan 18. kolovoza 2017. godine, a čine ga:</t>
  </si>
  <si>
    <t>Toni Jeličić Purko, predsjednik Uprave, zastupa društvo pojedinačno i samostalno od  21. listopada 2016. godine.</t>
  </si>
  <si>
    <t>Maja  Bradić, član uprave, zastupa društvo pojedinačno i samostalno od 10. rujna 2012. godine.</t>
  </si>
  <si>
    <t>Osobe ovlaštene za zastupanje:</t>
  </si>
  <si>
    <t>obliku, koje glase na ime, svaka u nominalnom iznosu od 200,00 kuna.</t>
  </si>
  <si>
    <t xml:space="preserve">Temeljni kapital u iznosu od 76.248.000,00 kuna, podijeljen je na 381.240 novih redovnih dionica u nematerijaliziranom </t>
  </si>
  <si>
    <t>u nematerijaliziranom obliku, na iznos od 76.248.000,00 kuna.</t>
  </si>
  <si>
    <t xml:space="preserve"> 45.908.000,00 kuna, za iznos od 30.340.000,00 kuna, uplatom u novcu, izdavanjem 151.700 novih redovnih dionica </t>
  </si>
  <si>
    <t>u Splitu, Kralja Zvonimira 14/IX, u registarski uložak s MBS:060227551, OIB:88680117715, s iznosa od</t>
  </si>
  <si>
    <t xml:space="preserve">kod subjekta upisa upisanog pod tvrtkom STANOVI JADRAN d.d. za poslovanje nekretninama, sa sjedištem </t>
  </si>
  <si>
    <t>Split, Kralja Zvonimira 14/IX, 13. travnja 2017. godine upisana je odluka o povećanju temeljnog kapitala</t>
  </si>
  <si>
    <t xml:space="preserve">o povećanju temeljnog kapitala, po prijedlogu predlagatelja STANOVI JADRAN d.d. za poslovanje nekretninama, </t>
  </si>
  <si>
    <t xml:space="preserve">Trgovački sud u Splitu, po sucu pojedincu Edi Maleš, u registarskom predmetu upisa u sudski registar odluke </t>
  </si>
  <si>
    <t xml:space="preserve">Rješenjem Trgovačkog suda u Splitu, br. Tt-17/3110-5 od 13.04.2017, objavljeno dana 14.04.2017.g. </t>
  </si>
  <si>
    <t xml:space="preserve"> kapital za 15.861.400 kuna pretvaranjem dijela potraživanja u temeljni kapital te je isti tada iznosio 45.908.000 kuna.</t>
  </si>
  <si>
    <t>kapital društva iznosio 30.046.600 kuna. Odlukom članova društva od 30. lipnja 2016. godine povećan je temeljni</t>
  </si>
  <si>
    <t xml:space="preserve">pripajanje društva Jadran Solar d.o.o., čime je pripojeno 1.000.000 kuna temeljnog kapitala te je tada ukupni temeljni </t>
  </si>
  <si>
    <t xml:space="preserve">Rješenjem Trgovačkog suda u Splitu br. Tt-14/5434-5 od dana 21. travnja 2015. godine, u sudski registar upisano je </t>
  </si>
  <si>
    <t>temeljnog kapitala navedenih društava, čime je temeljni kapital iznosio 29.046.600 kuna.</t>
  </si>
  <si>
    <t xml:space="preserve">pripajanje društava Zelena vala projekt d.o.o., Peškarija d.o.o. i Ličko selo d.o.o. Društvu te pripajanje </t>
  </si>
  <si>
    <t xml:space="preserve">Rješenjem Trgovačkog suda u Splitu br. Tt-13/3414-7 od dana 14. listopada 2013. godine u sudski registar je upisano </t>
  </si>
  <si>
    <t>Temeljni kapital iznosio je 16.262.100 kuna i uplaćen je u cijelosti. Jedini osnivač-član društva bio je Jadran Kapital d.d.</t>
  </si>
  <si>
    <t>pod matičnim brojem 060227551 (Tt-07/245-2) temeljem Izjave o osnivanju od 26. siječnja 2007. godine.</t>
  </si>
  <si>
    <t xml:space="preserve">Društvo je dana 8. veljače 2007. godine upisano u sudski registar Trgovačkog suda u Splitu </t>
  </si>
  <si>
    <t>6810 - kupnja i prodaja vlastitih nekretnina. OIB Društva je 88680117715.</t>
  </si>
  <si>
    <t xml:space="preserve"> 14/IX, 21000 Split. Matični broj Društva je 2182190, a prema Državnom zavodu za statistiku djelatnost je </t>
  </si>
  <si>
    <t>STANOVI JADRAN d.d. („Društvo“) za poslovanje nekretninama sa sjedištem na adresi Kralja Zvonimira</t>
  </si>
  <si>
    <t>Bilješke uz financijske izvještaje</t>
  </si>
  <si>
    <t>Prilog 1.</t>
  </si>
  <si>
    <t>Razdoblje izvještavanja:</t>
  </si>
  <si>
    <t>do</t>
  </si>
  <si>
    <t>Tromjesečni financijski izvještaj poduzetnika TFI-POD</t>
  </si>
  <si>
    <t>Matični broj (MB):</t>
  </si>
  <si>
    <t>02182190</t>
  </si>
  <si>
    <t>Matični broj subjekta (MBS):</t>
  </si>
  <si>
    <t>060227551</t>
  </si>
  <si>
    <t>Osobni identifikacijski broj (OIB):</t>
  </si>
  <si>
    <t>88680117715</t>
  </si>
  <si>
    <t>Tvrtka izdavatelja:</t>
  </si>
  <si>
    <t>STANOVI JADRAN d.d.</t>
  </si>
  <si>
    <t>Poštanski broj i mjesto:</t>
  </si>
  <si>
    <t>SPLIT</t>
  </si>
  <si>
    <t>Ulica i kućni broj:</t>
  </si>
  <si>
    <t>Kralja Zvonimira 14/IX</t>
  </si>
  <si>
    <t>Adresa e-pošte:</t>
  </si>
  <si>
    <t>info@stanovijadran.com</t>
  </si>
  <si>
    <t>Internet adresa:</t>
  </si>
  <si>
    <t>www.stanovijadran.com</t>
  </si>
  <si>
    <t>Šifra i naziv općine/grada:</t>
  </si>
  <si>
    <t>Split</t>
  </si>
  <si>
    <t>Šifra i naziv županije:</t>
  </si>
  <si>
    <t>Splitsko - dalmatinska</t>
  </si>
  <si>
    <t>Broj zaposlenih:</t>
  </si>
  <si>
    <t>(krajem izvještajnog razdoblja)</t>
  </si>
  <si>
    <t>Konsolidirani izvještaj:</t>
  </si>
  <si>
    <t>NE</t>
  </si>
  <si>
    <t>Šifra NKD-a:</t>
  </si>
  <si>
    <t>6810</t>
  </si>
  <si>
    <t>Tvrtke subjekata konsolidacije (prema MSFI):</t>
  </si>
  <si>
    <t>Sjedište:</t>
  </si>
  <si>
    <t>MB:</t>
  </si>
  <si>
    <t>Knjigovodstveni servis:</t>
  </si>
  <si>
    <t>Osoba za kontakt:</t>
  </si>
  <si>
    <t>Katija Barić</t>
  </si>
  <si>
    <t>(unosi se samo prezime i ime osobe za kontakt)</t>
  </si>
  <si>
    <t>Telefon:</t>
  </si>
  <si>
    <t>021 482 374</t>
  </si>
  <si>
    <t>Telefaks:</t>
  </si>
  <si>
    <t>katija@stanovijadran.com</t>
  </si>
  <si>
    <t>Prezime i ime:</t>
  </si>
  <si>
    <t>Toni Jeličić Purko</t>
  </si>
  <si>
    <t>(osoba ovlaštene za zastupanje)</t>
  </si>
  <si>
    <t xml:space="preserve">Dokumentacija za objavu: </t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</si>
  <si>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</si>
  <si>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</si>
  <si>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</si>
  <si>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</si>
  <si>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t/>
  </si>
  <si>
    <t>M.P.</t>
  </si>
  <si>
    <t>(potpis osobe ovlaštene za zastupanje)</t>
  </si>
  <si>
    <t>01.01.2019.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</si>
</sst>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</font>
    <font>
      <b/>
      <u/>
      <sz val="11"/>
      <color indexed="12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b/>
      <sz val="10"/>
      <color indexed="18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lightGray">
        <fgColor indexed="22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16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4" fontId="1" fillId="2" borderId="1" xfId="0" applyNumberFormat="1" applyFont="1" applyFill="1" applyBorder="1"/>
    <xf numFmtId="4" fontId="0" fillId="2" borderId="1" xfId="0" applyNumberFormat="1" applyFill="1" applyBorder="1"/>
    <xf numFmtId="4" fontId="2" fillId="2" borderId="1" xfId="0" applyNumberFormat="1" applyFont="1" applyFill="1" applyBorder="1"/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4" fontId="0" fillId="3" borderId="1" xfId="0" applyNumberForma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0" xfId="1"/>
    <xf numFmtId="0" fontId="6" fillId="0" borderId="0" xfId="1" applyFont="1"/>
    <xf numFmtId="0" fontId="7" fillId="0" borderId="0" xfId="2" applyAlignment="1"/>
    <xf numFmtId="0" fontId="8" fillId="0" borderId="0" xfId="2" applyFont="1" applyAlignment="1"/>
    <xf numFmtId="0" fontId="7" fillId="0" borderId="0" xfId="2">
      <alignment vertical="top"/>
    </xf>
    <xf numFmtId="0" fontId="9" fillId="0" borderId="0" xfId="2" applyFont="1" applyAlignment="1"/>
    <xf numFmtId="0" fontId="9" fillId="0" borderId="2" xfId="3" applyFont="1" applyBorder="1" applyAlignment="1"/>
    <xf numFmtId="0" fontId="9" fillId="0" borderId="3" xfId="3" applyFont="1" applyBorder="1" applyAlignment="1"/>
    <xf numFmtId="0" fontId="10" fillId="0" borderId="3" xfId="3" applyFont="1" applyBorder="1" applyAlignment="1"/>
    <xf numFmtId="0" fontId="10" fillId="0" borderId="4" xfId="3" applyFont="1" applyBorder="1" applyAlignment="1"/>
    <xf numFmtId="0" fontId="10" fillId="0" borderId="0" xfId="3" applyFont="1" applyAlignment="1"/>
    <xf numFmtId="0" fontId="5" fillId="0" borderId="0" xfId="3" applyFont="1" applyAlignment="1"/>
    <xf numFmtId="0" fontId="11" fillId="0" borderId="5" xfId="3" applyFont="1" applyBorder="1" applyAlignment="1" applyProtection="1">
      <alignment horizontal="left" vertical="center" wrapText="1"/>
      <protection hidden="1"/>
    </xf>
    <xf numFmtId="0" fontId="11" fillId="0" borderId="0" xfId="3" applyFont="1" applyAlignment="1" applyProtection="1">
      <alignment horizontal="left" vertical="center" wrapText="1"/>
      <protection hidden="1"/>
    </xf>
    <xf numFmtId="0" fontId="11" fillId="0" borderId="6" xfId="3" applyFont="1" applyBorder="1" applyAlignment="1" applyProtection="1">
      <alignment horizontal="left" vertical="center" wrapText="1"/>
      <protection hidden="1"/>
    </xf>
    <xf numFmtId="14" fontId="11" fillId="0" borderId="7" xfId="3" applyNumberFormat="1" applyFont="1" applyBorder="1" applyAlignment="1" applyProtection="1">
      <alignment horizontal="center" vertical="center"/>
      <protection locked="0" hidden="1"/>
    </xf>
    <xf numFmtId="0" fontId="10" fillId="0" borderId="5" xfId="3" applyFont="1" applyBorder="1" applyAlignment="1" applyProtection="1">
      <alignment horizontal="center" vertical="center"/>
      <protection locked="0" hidden="1"/>
    </xf>
    <xf numFmtId="0" fontId="11" fillId="0" borderId="0" xfId="3" applyFont="1" applyAlignment="1" applyProtection="1">
      <alignment horizontal="left" vertical="center"/>
      <protection hidden="1"/>
    </xf>
    <xf numFmtId="0" fontId="10" fillId="0" borderId="6" xfId="3" applyFont="1" applyBorder="1" applyAlignment="1" applyProtection="1">
      <alignment horizontal="left" vertical="center" wrapText="1"/>
      <protection hidden="1"/>
    </xf>
    <xf numFmtId="0" fontId="10" fillId="0" borderId="5" xfId="3" applyFont="1" applyBorder="1" applyAlignment="1" applyProtection="1">
      <alignment vertical="center"/>
      <protection hidden="1"/>
    </xf>
    <xf numFmtId="0" fontId="10" fillId="0" borderId="0" xfId="3" applyFont="1" applyAlignment="1" applyProtection="1">
      <alignment vertical="center"/>
      <protection hidden="1"/>
    </xf>
    <xf numFmtId="0" fontId="10" fillId="0" borderId="0" xfId="3" applyFont="1" applyAlignment="1" applyProtection="1">
      <alignment horizontal="center" vertical="center" wrapText="1"/>
      <protection hidden="1"/>
    </xf>
    <xf numFmtId="0" fontId="12" fillId="0" borderId="5" xfId="3" applyFont="1" applyBorder="1" applyAlignment="1" applyProtection="1">
      <alignment horizontal="center" vertical="center" wrapText="1"/>
      <protection hidden="1"/>
    </xf>
    <xf numFmtId="0" fontId="12" fillId="0" borderId="0" xfId="3" applyFont="1" applyAlignment="1" applyProtection="1">
      <alignment horizontal="center" vertical="center" wrapText="1"/>
      <protection hidden="1"/>
    </xf>
    <xf numFmtId="0" fontId="12" fillId="0" borderId="6" xfId="3" applyFont="1" applyBorder="1" applyAlignment="1" applyProtection="1">
      <alignment horizontal="center" vertical="center" wrapText="1"/>
      <protection hidden="1"/>
    </xf>
    <xf numFmtId="0" fontId="10" fillId="0" borderId="5" xfId="3" applyFont="1" applyBorder="1" applyAlignment="1" applyProtection="1">
      <protection hidden="1"/>
    </xf>
    <xf numFmtId="0" fontId="10" fillId="0" borderId="0" xfId="3" applyFont="1" applyAlignment="1" applyProtection="1">
      <protection hidden="1"/>
    </xf>
    <xf numFmtId="0" fontId="13" fillId="0" borderId="0" xfId="3" applyFont="1" applyAlignment="1" applyProtection="1">
      <alignment horizontal="right" vertical="center" wrapText="1"/>
      <protection hidden="1"/>
    </xf>
    <xf numFmtId="0" fontId="13" fillId="0" borderId="0" xfId="3" applyFont="1" applyAlignment="1" applyProtection="1">
      <alignment horizontal="right"/>
      <protection hidden="1"/>
    </xf>
    <xf numFmtId="0" fontId="13" fillId="0" borderId="0" xfId="3" applyFont="1" applyAlignment="1" applyProtection="1">
      <alignment horizontal="right" vertical="center" shrinkToFit="1"/>
      <protection locked="0" hidden="1"/>
    </xf>
    <xf numFmtId="0" fontId="13" fillId="0" borderId="0" xfId="3" applyFont="1" applyAlignment="1" applyProtection="1">
      <alignment horizontal="left" vertical="center"/>
      <protection hidden="1"/>
    </xf>
    <xf numFmtId="0" fontId="10" fillId="0" borderId="6" xfId="3" applyFont="1" applyBorder="1" applyAlignment="1" applyProtection="1">
      <protection hidden="1"/>
    </xf>
    <xf numFmtId="0" fontId="10" fillId="0" borderId="5" xfId="3" applyFont="1" applyBorder="1" applyAlignment="1" applyProtection="1">
      <alignment horizontal="right" vertical="center"/>
      <protection hidden="1"/>
    </xf>
    <xf numFmtId="0" fontId="10" fillId="0" borderId="6" xfId="3" applyFont="1" applyBorder="1" applyAlignment="1" applyProtection="1">
      <alignment horizontal="right"/>
      <protection hidden="1"/>
    </xf>
    <xf numFmtId="49" fontId="14" fillId="4" borderId="8" xfId="1" applyNumberFormat="1" applyFont="1" applyFill="1" applyBorder="1" applyAlignment="1" applyProtection="1">
      <alignment horizontal="center" vertical="center"/>
      <protection locked="0"/>
    </xf>
    <xf numFmtId="49" fontId="14" fillId="0" borderId="9" xfId="1" applyNumberFormat="1" applyFont="1" applyBorder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wrapText="1"/>
      <protection hidden="1"/>
    </xf>
    <xf numFmtId="0" fontId="10" fillId="0" borderId="6" xfId="3" applyFont="1" applyBorder="1" applyAlignment="1" applyProtection="1">
      <alignment wrapText="1"/>
      <protection hidden="1"/>
    </xf>
    <xf numFmtId="0" fontId="10" fillId="0" borderId="5" xfId="3" applyFont="1" applyBorder="1" applyAlignment="1" applyProtection="1">
      <alignment horizontal="right"/>
      <protection hidden="1"/>
    </xf>
    <xf numFmtId="0" fontId="10" fillId="0" borderId="0" xfId="3" applyFont="1" applyAlignment="1" applyProtection="1">
      <alignment horizontal="right"/>
      <protection hidden="1"/>
    </xf>
    <xf numFmtId="0" fontId="15" fillId="0" borderId="5" xfId="3" applyFont="1" applyBorder="1" applyAlignment="1" applyProtection="1">
      <alignment horizontal="right" vertical="center" wrapText="1"/>
      <protection hidden="1"/>
    </xf>
    <xf numFmtId="0" fontId="15" fillId="0" borderId="6" xfId="3" applyFont="1" applyBorder="1" applyAlignment="1" applyProtection="1">
      <alignment horizontal="right" wrapText="1"/>
      <protection hidden="1"/>
    </xf>
    <xf numFmtId="0" fontId="10" fillId="0" borderId="5" xfId="3" applyFont="1" applyBorder="1" applyAlignment="1" applyProtection="1">
      <alignment horizontal="right" wrapText="1"/>
      <protection hidden="1"/>
    </xf>
    <xf numFmtId="0" fontId="10" fillId="0" borderId="0" xfId="3" applyFont="1" applyAlignment="1" applyProtection="1">
      <alignment horizontal="right" wrapText="1"/>
      <protection hidden="1"/>
    </xf>
    <xf numFmtId="0" fontId="10" fillId="0" borderId="0" xfId="3" applyFont="1" applyAlignment="1" applyProtection="1">
      <alignment horizontal="left"/>
      <protection hidden="1"/>
    </xf>
    <xf numFmtId="0" fontId="10" fillId="0" borderId="5" xfId="3" applyFont="1" applyBorder="1" applyAlignment="1" applyProtection="1">
      <alignment horizontal="right" vertical="center" wrapText="1"/>
      <protection hidden="1"/>
    </xf>
    <xf numFmtId="0" fontId="10" fillId="0" borderId="0" xfId="3" applyFont="1" applyAlignment="1" applyProtection="1">
      <alignment horizontal="right" wrapText="1"/>
      <protection hidden="1"/>
    </xf>
    <xf numFmtId="49" fontId="5" fillId="0" borderId="10" xfId="1" applyNumberFormat="1" applyBorder="1" applyAlignment="1" applyProtection="1">
      <alignment horizontal="center" vertical="center"/>
      <protection locked="0"/>
    </xf>
    <xf numFmtId="49" fontId="5" fillId="0" borderId="9" xfId="1" applyNumberFormat="1" applyBorder="1" applyAlignment="1" applyProtection="1">
      <alignment horizontal="center" vertical="center"/>
      <protection locked="0"/>
    </xf>
    <xf numFmtId="0" fontId="10" fillId="0" borderId="5" xfId="3" applyFont="1" applyBorder="1" applyAlignment="1" applyProtection="1">
      <alignment horizontal="right" wrapText="1"/>
      <protection hidden="1"/>
    </xf>
    <xf numFmtId="0" fontId="11" fillId="0" borderId="11" xfId="3" applyFont="1" applyBorder="1" applyAlignment="1" applyProtection="1">
      <alignment horizontal="left" vertical="center"/>
      <protection locked="0" hidden="1"/>
    </xf>
    <xf numFmtId="0" fontId="10" fillId="0" borderId="12" xfId="3" applyFont="1" applyBorder="1" applyAlignment="1">
      <alignment horizontal="left" vertical="center"/>
    </xf>
    <xf numFmtId="0" fontId="10" fillId="0" borderId="13" xfId="3" applyFont="1" applyBorder="1" applyAlignment="1">
      <alignment horizontal="left" vertical="center"/>
    </xf>
    <xf numFmtId="0" fontId="10" fillId="0" borderId="0" xfId="3" applyFont="1" applyProtection="1">
      <alignment vertical="top"/>
      <protection hidden="1"/>
    </xf>
    <xf numFmtId="1" fontId="11" fillId="0" borderId="11" xfId="3" applyNumberFormat="1" applyFont="1" applyBorder="1" applyAlignment="1" applyProtection="1">
      <alignment horizontal="center" vertical="center"/>
      <protection locked="0" hidden="1"/>
    </xf>
    <xf numFmtId="1" fontId="11" fillId="0" borderId="13" xfId="3" applyNumberFormat="1" applyFont="1" applyBorder="1" applyAlignment="1" applyProtection="1">
      <alignment horizontal="center" vertical="center"/>
      <protection locked="0" hidden="1"/>
    </xf>
    <xf numFmtId="0" fontId="16" fillId="0" borderId="11" xfId="4" applyBorder="1" applyAlignment="1" applyProtection="1">
      <protection locked="0" hidden="1"/>
    </xf>
    <xf numFmtId="0" fontId="11" fillId="0" borderId="12" xfId="3" applyFont="1" applyBorder="1" applyAlignment="1" applyProtection="1">
      <protection locked="0" hidden="1"/>
    </xf>
    <xf numFmtId="0" fontId="11" fillId="0" borderId="13" xfId="3" applyFont="1" applyBorder="1" applyAlignment="1" applyProtection="1">
      <protection locked="0" hidden="1"/>
    </xf>
    <xf numFmtId="1" fontId="11" fillId="0" borderId="14" xfId="3" applyNumberFormat="1" applyFont="1" applyBorder="1" applyAlignment="1" applyProtection="1">
      <alignment horizontal="center" vertical="center"/>
      <protection locked="0" hidden="1"/>
    </xf>
    <xf numFmtId="0" fontId="10" fillId="0" borderId="12" xfId="3" applyFont="1" applyBorder="1" applyAlignment="1">
      <alignment horizontal="left"/>
    </xf>
    <xf numFmtId="0" fontId="10" fillId="0" borderId="13" xfId="3" applyFont="1" applyBorder="1" applyAlignment="1">
      <alignment horizontal="left"/>
    </xf>
    <xf numFmtId="0" fontId="10" fillId="0" borderId="0" xfId="3" applyFont="1" applyAlignment="1" applyProtection="1">
      <alignment horizontal="right"/>
      <protection hidden="1"/>
    </xf>
    <xf numFmtId="0" fontId="11" fillId="0" borderId="6" xfId="3" applyFont="1" applyBorder="1" applyAlignment="1" applyProtection="1">
      <alignment horizontal="right" vertical="center"/>
      <protection locked="0" hidden="1"/>
    </xf>
    <xf numFmtId="0" fontId="10" fillId="0" borderId="0" xfId="3" applyFont="1" applyAlignment="1" applyProtection="1">
      <alignment horizontal="right" vertical="center"/>
      <protection hidden="1"/>
    </xf>
    <xf numFmtId="3" fontId="11" fillId="0" borderId="14" xfId="3" applyNumberFormat="1" applyFont="1" applyBorder="1" applyAlignment="1" applyProtection="1">
      <alignment horizontal="right" vertical="center"/>
      <protection locked="0" hidden="1"/>
    </xf>
    <xf numFmtId="0" fontId="10" fillId="0" borderId="6" xfId="3" applyFont="1" applyBorder="1" applyProtection="1">
      <alignment vertical="top"/>
      <protection hidden="1"/>
    </xf>
    <xf numFmtId="0" fontId="11" fillId="0" borderId="14" xfId="3" applyFont="1" applyBorder="1" applyAlignment="1" applyProtection="1">
      <alignment horizontal="center" vertical="center"/>
      <protection locked="0" hidden="1"/>
    </xf>
    <xf numFmtId="0" fontId="11" fillId="0" borderId="0" xfId="3" applyFont="1" applyProtection="1">
      <alignment vertical="top"/>
      <protection hidden="1"/>
    </xf>
    <xf numFmtId="0" fontId="10" fillId="0" borderId="0" xfId="3" applyFont="1" applyAlignment="1" applyProtection="1">
      <alignment horizontal="right" vertical="center"/>
      <protection hidden="1"/>
    </xf>
    <xf numFmtId="49" fontId="11" fillId="0" borderId="14" xfId="3" applyNumberFormat="1" applyFont="1" applyBorder="1" applyAlignment="1" applyProtection="1">
      <alignment horizontal="right" vertical="center"/>
      <protection locked="0" hidden="1"/>
    </xf>
    <xf numFmtId="0" fontId="10" fillId="0" borderId="6" xfId="3" applyFont="1" applyBorder="1" applyAlignment="1" applyProtection="1">
      <alignment horizontal="left" vertical="top" wrapText="1"/>
      <protection hidden="1"/>
    </xf>
    <xf numFmtId="0" fontId="10" fillId="0" borderId="5" xfId="3" applyFont="1" applyBorder="1" applyAlignment="1" applyProtection="1">
      <alignment horizontal="center" vertical="center"/>
      <protection hidden="1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vertical="center"/>
    </xf>
    <xf numFmtId="0" fontId="10" fillId="0" borderId="6" xfId="3" applyFont="1" applyBorder="1" applyAlignment="1">
      <alignment horizontal="center"/>
    </xf>
    <xf numFmtId="0" fontId="10" fillId="0" borderId="5" xfId="3" applyFont="1" applyBorder="1" applyAlignment="1"/>
    <xf numFmtId="0" fontId="10" fillId="0" borderId="0" xfId="3" applyFont="1" applyAlignment="1" applyProtection="1">
      <alignment horizontal="center" vertical="center"/>
      <protection locked="0" hidden="1"/>
    </xf>
    <xf numFmtId="0" fontId="11" fillId="0" borderId="11" xfId="3" applyFont="1" applyBorder="1" applyAlignment="1" applyProtection="1">
      <alignment horizontal="right" vertical="center"/>
      <protection locked="0" hidden="1"/>
    </xf>
    <xf numFmtId="0" fontId="10" fillId="0" borderId="12" xfId="3" applyFont="1" applyBorder="1" applyAlignment="1"/>
    <xf numFmtId="0" fontId="10" fillId="0" borderId="13" xfId="3" applyFont="1" applyBorder="1" applyAlignment="1"/>
    <xf numFmtId="49" fontId="11" fillId="0" borderId="11" xfId="3" applyNumberFormat="1" applyFont="1" applyBorder="1" applyAlignment="1" applyProtection="1">
      <alignment horizontal="center" vertical="center"/>
      <protection locked="0" hidden="1"/>
    </xf>
    <xf numFmtId="49" fontId="11" fillId="0" borderId="13" xfId="3" applyNumberFormat="1" applyFont="1" applyBorder="1" applyAlignment="1" applyProtection="1">
      <alignment horizontal="center" vertical="center"/>
      <protection locked="0" hidden="1"/>
    </xf>
    <xf numFmtId="0" fontId="10" fillId="0" borderId="0" xfId="3" applyFont="1" applyAlignment="1" applyProtection="1">
      <alignment vertical="top" wrapText="1"/>
      <protection hidden="1"/>
    </xf>
    <xf numFmtId="0" fontId="10" fillId="0" borderId="0" xfId="3" applyFont="1" applyAlignment="1" applyProtection="1">
      <alignment wrapText="1"/>
      <protection hidden="1"/>
    </xf>
    <xf numFmtId="0" fontId="10" fillId="0" borderId="6" xfId="3" applyFont="1" applyBorder="1" applyAlignment="1" applyProtection="1">
      <alignment horizontal="left" vertical="top" indent="2"/>
      <protection hidden="1"/>
    </xf>
    <xf numFmtId="0" fontId="10" fillId="0" borderId="0" xfId="3" applyFont="1" applyAlignment="1" applyProtection="1">
      <alignment vertical="top" wrapText="1"/>
      <protection hidden="1"/>
    </xf>
    <xf numFmtId="0" fontId="10" fillId="0" borderId="6" xfId="3" applyFont="1" applyBorder="1" applyAlignment="1" applyProtection="1">
      <alignment horizontal="left" vertical="top" wrapText="1" indent="2"/>
      <protection hidden="1"/>
    </xf>
    <xf numFmtId="0" fontId="10" fillId="0" borderId="5" xfId="3" applyFont="1" applyBorder="1" applyAlignment="1" applyProtection="1">
      <alignment horizontal="right" vertical="top"/>
      <protection hidden="1"/>
    </xf>
    <xf numFmtId="0" fontId="10" fillId="0" borderId="0" xfId="3" applyFont="1" applyAlignment="1" applyProtection="1">
      <alignment horizontal="right" vertical="top"/>
      <protection hidden="1"/>
    </xf>
    <xf numFmtId="0" fontId="10" fillId="0" borderId="0" xfId="3" applyFont="1" applyAlignment="1" applyProtection="1">
      <alignment horizontal="center" vertical="top"/>
      <protection hidden="1"/>
    </xf>
    <xf numFmtId="0" fontId="10" fillId="0" borderId="0" xfId="3" applyFont="1" applyAlignment="1" applyProtection="1">
      <alignment horizontal="center"/>
      <protection hidden="1"/>
    </xf>
    <xf numFmtId="0" fontId="10" fillId="0" borderId="0" xfId="3" applyFont="1" applyAlignment="1" applyProtection="1">
      <alignment horizontal="center" vertical="top"/>
      <protection hidden="1"/>
    </xf>
    <xf numFmtId="0" fontId="10" fillId="0" borderId="0" xfId="3" applyFont="1" applyAlignment="1" applyProtection="1">
      <alignment horizontal="center"/>
      <protection hidden="1"/>
    </xf>
    <xf numFmtId="0" fontId="11" fillId="0" borderId="5" xfId="3" applyFont="1" applyBorder="1" applyAlignment="1" applyProtection="1">
      <alignment horizontal="right" vertical="center"/>
      <protection locked="0" hidden="1"/>
    </xf>
    <xf numFmtId="0" fontId="11" fillId="0" borderId="0" xfId="3" applyFont="1" applyAlignment="1" applyProtection="1">
      <alignment horizontal="right" vertical="center"/>
      <protection locked="0" hidden="1"/>
    </xf>
    <xf numFmtId="49" fontId="11" fillId="0" borderId="0" xfId="3" applyNumberFormat="1" applyFont="1" applyAlignment="1" applyProtection="1">
      <alignment horizontal="center" vertical="center"/>
      <protection locked="0" hidden="1"/>
    </xf>
    <xf numFmtId="49" fontId="11" fillId="0" borderId="6" xfId="3" applyNumberFormat="1" applyFont="1" applyBorder="1" applyAlignment="1" applyProtection="1">
      <alignment horizontal="center" vertical="center"/>
      <protection locked="0" hidden="1"/>
    </xf>
    <xf numFmtId="0" fontId="10" fillId="0" borderId="5" xfId="3" applyFont="1" applyBorder="1" applyAlignment="1" applyProtection="1">
      <alignment horizontal="left" vertical="top"/>
      <protection hidden="1"/>
    </xf>
    <xf numFmtId="0" fontId="10" fillId="0" borderId="0" xfId="3" applyFont="1" applyAlignment="1" applyProtection="1">
      <alignment horizontal="left" vertical="top"/>
      <protection hidden="1"/>
    </xf>
    <xf numFmtId="0" fontId="10" fillId="0" borderId="6" xfId="3" applyFont="1" applyBorder="1" applyAlignment="1" applyProtection="1">
      <alignment horizontal="left"/>
      <protection hidden="1"/>
    </xf>
    <xf numFmtId="0" fontId="10" fillId="0" borderId="6" xfId="3" applyFont="1" applyBorder="1" applyAlignment="1" applyProtection="1">
      <alignment horizontal="right" wrapText="1"/>
      <protection hidden="1"/>
    </xf>
    <xf numFmtId="0" fontId="10" fillId="0" borderId="3" xfId="3" applyFont="1" applyBorder="1" applyAlignment="1" applyProtection="1">
      <alignment horizontal="center"/>
      <protection hidden="1"/>
    </xf>
    <xf numFmtId="0" fontId="10" fillId="0" borderId="3" xfId="3" applyFont="1" applyBorder="1" applyAlignment="1" applyProtection="1">
      <protection hidden="1"/>
    </xf>
    <xf numFmtId="0" fontId="10" fillId="0" borderId="4" xfId="3" applyFont="1" applyBorder="1" applyAlignment="1" applyProtection="1">
      <protection hidden="1"/>
    </xf>
    <xf numFmtId="0" fontId="11" fillId="0" borderId="12" xfId="3" applyFont="1" applyBorder="1" applyAlignment="1" applyProtection="1">
      <alignment horizontal="left" vertical="center"/>
      <protection locked="0" hidden="1"/>
    </xf>
    <xf numFmtId="0" fontId="11" fillId="0" borderId="13" xfId="3" applyFont="1" applyBorder="1" applyAlignment="1" applyProtection="1">
      <alignment horizontal="left" vertical="center"/>
      <protection locked="0" hidden="1"/>
    </xf>
    <xf numFmtId="49" fontId="14" fillId="4" borderId="8" xfId="1" applyNumberFormat="1" applyFont="1" applyFill="1" applyBorder="1" applyAlignment="1" applyProtection="1">
      <alignment horizontal="left" vertical="center"/>
      <protection locked="0"/>
    </xf>
    <xf numFmtId="49" fontId="14" fillId="0" borderId="10" xfId="1" applyNumberFormat="1" applyFont="1" applyBorder="1" applyAlignment="1" applyProtection="1">
      <alignment horizontal="left" vertical="center"/>
      <protection locked="0"/>
    </xf>
    <xf numFmtId="49" fontId="14" fillId="0" borderId="9" xfId="1" applyNumberFormat="1" applyFont="1" applyBorder="1" applyAlignment="1" applyProtection="1">
      <alignment horizontal="left" vertical="center"/>
      <protection locked="0"/>
    </xf>
    <xf numFmtId="49" fontId="11" fillId="0" borderId="11" xfId="3" applyNumberFormat="1" applyFont="1" applyBorder="1" applyAlignment="1" applyProtection="1">
      <alignment horizontal="left" vertical="center"/>
      <protection locked="0" hidden="1"/>
    </xf>
    <xf numFmtId="49" fontId="11" fillId="0" borderId="13" xfId="3" applyNumberFormat="1" applyFont="1" applyBorder="1" applyAlignment="1" applyProtection="1">
      <alignment horizontal="left" vertical="center"/>
      <protection locked="0" hidden="1"/>
    </xf>
    <xf numFmtId="49" fontId="16" fillId="0" borderId="11" xfId="4" applyNumberFormat="1" applyBorder="1" applyAlignment="1" applyProtection="1">
      <alignment horizontal="left" vertical="center"/>
      <protection locked="0" hidden="1"/>
    </xf>
    <xf numFmtId="49" fontId="11" fillId="0" borderId="12" xfId="3" applyNumberFormat="1" applyFont="1" applyBorder="1" applyAlignment="1" applyProtection="1">
      <alignment horizontal="left" vertical="center"/>
      <protection locked="0" hidden="1"/>
    </xf>
    <xf numFmtId="0" fontId="10" fillId="0" borderId="5" xfId="3" applyFont="1" applyBorder="1" applyAlignment="1" applyProtection="1">
      <alignment horizontal="left"/>
      <protection hidden="1"/>
    </xf>
    <xf numFmtId="0" fontId="10" fillId="0" borderId="0" xfId="3" applyFont="1" applyAlignment="1" applyProtection="1">
      <alignment vertical="center"/>
      <protection hidden="1"/>
    </xf>
    <xf numFmtId="0" fontId="10" fillId="0" borderId="6" xfId="3" applyFont="1" applyBorder="1" applyAlignment="1" applyProtection="1">
      <alignment vertical="center"/>
      <protection hidden="1"/>
    </xf>
    <xf numFmtId="0" fontId="17" fillId="0" borderId="0" xfId="2" applyFont="1" applyAlignment="1" applyProtection="1">
      <alignment horizontal="left"/>
      <protection hidden="1"/>
    </xf>
    <xf numFmtId="0" fontId="18" fillId="0" borderId="0" xfId="2" applyFont="1" applyAlignment="1"/>
    <xf numFmtId="0" fontId="19" fillId="0" borderId="0" xfId="2" applyFont="1" applyAlignment="1" applyProtection="1">
      <alignment vertical="center"/>
      <protection hidden="1"/>
    </xf>
    <xf numFmtId="0" fontId="19" fillId="0" borderId="6" xfId="2" applyFont="1" applyBorder="1" applyAlignment="1" applyProtection="1">
      <alignment vertical="center"/>
      <protection hidden="1"/>
    </xf>
    <xf numFmtId="0" fontId="19" fillId="0" borderId="0" xfId="2" applyFont="1" applyAlignment="1" applyProtection="1">
      <alignment horizontal="left"/>
      <protection hidden="1"/>
    </xf>
    <xf numFmtId="0" fontId="7" fillId="0" borderId="0" xfId="2" applyAlignment="1"/>
    <xf numFmtId="0" fontId="7" fillId="0" borderId="6" xfId="2" applyBorder="1" applyAlignment="1"/>
    <xf numFmtId="0" fontId="19" fillId="0" borderId="0" xfId="2" applyFont="1" applyAlignment="1" applyProtection="1">
      <alignment horizontal="left"/>
      <protection hidden="1"/>
    </xf>
    <xf numFmtId="0" fontId="7" fillId="0" borderId="6" xfId="2" applyBorder="1" applyAlignment="1"/>
    <xf numFmtId="0" fontId="11" fillId="0" borderId="5" xfId="3" applyFont="1" applyBorder="1" applyAlignment="1" applyProtection="1">
      <alignment vertical="center"/>
      <protection hidden="1"/>
    </xf>
    <xf numFmtId="0" fontId="10" fillId="0" borderId="15" xfId="3" applyFont="1" applyBorder="1" applyAlignment="1" applyProtection="1">
      <protection hidden="1"/>
    </xf>
    <xf numFmtId="0" fontId="10" fillId="0" borderId="15" xfId="3" applyFont="1" applyBorder="1" applyAlignment="1"/>
    <xf numFmtId="0" fontId="10" fillId="0" borderId="16" xfId="3" applyFont="1" applyBorder="1" applyAlignment="1" applyProtection="1">
      <protection hidden="1"/>
    </xf>
    <xf numFmtId="0" fontId="10" fillId="0" borderId="17" xfId="3" applyFont="1" applyBorder="1" applyAlignment="1" applyProtection="1">
      <alignment horizontal="center" vertical="top"/>
      <protection hidden="1"/>
    </xf>
    <xf numFmtId="0" fontId="10" fillId="0" borderId="17" xfId="3" applyFont="1" applyBorder="1" applyAlignment="1">
      <alignment horizontal="center"/>
    </xf>
    <xf numFmtId="0" fontId="10" fillId="0" borderId="18" xfId="3" applyFont="1" applyBorder="1" applyAlignment="1"/>
    <xf numFmtId="0" fontId="10" fillId="0" borderId="11" xfId="3" applyFont="1" applyBorder="1" applyAlignment="1" applyProtection="1">
      <alignment horizontal="right" vertical="top" wrapText="1"/>
      <protection hidden="1"/>
    </xf>
    <xf numFmtId="0" fontId="10" fillId="0" borderId="12" xfId="3" applyFont="1" applyBorder="1" applyAlignment="1" applyProtection="1">
      <alignment horizontal="right" vertical="top" wrapText="1"/>
      <protection hidden="1"/>
    </xf>
    <xf numFmtId="0" fontId="10" fillId="0" borderId="12" xfId="3" applyFont="1" applyBorder="1" applyAlignment="1" applyProtection="1">
      <protection hidden="1"/>
    </xf>
    <xf numFmtId="0" fontId="10" fillId="0" borderId="12" xfId="3" applyFont="1" applyBorder="1" applyAlignment="1" applyProtection="1">
      <alignment horizontal="center" vertical="top"/>
      <protection hidden="1"/>
    </xf>
    <xf numFmtId="0" fontId="10" fillId="0" borderId="12" xfId="3" applyFont="1" applyBorder="1" applyAlignment="1" applyProtection="1">
      <alignment horizontal="center"/>
      <protection hidden="1"/>
    </xf>
    <xf numFmtId="0" fontId="10" fillId="0" borderId="13" xfId="3" applyFont="1" applyBorder="1" applyAlignment="1" applyProtection="1">
      <protection hidden="1"/>
    </xf>
  </cellXfs>
  <cellStyles count="5">
    <cellStyle name="Hyperlink 2" xfId="4" xr:uid="{30F11415-25C2-4742-872B-0321B996174B}"/>
    <cellStyle name="Normal" xfId="0" builtinId="0"/>
    <cellStyle name="Normal 2" xfId="1" xr:uid="{BB715027-8DA2-584E-8574-6D912F1C1136}"/>
    <cellStyle name="Normal_TFI-POD" xfId="3" xr:uid="{9CD2478F-CE3F-A346-AE3C-2C2001677DAD}"/>
    <cellStyle name="Style 1" xfId="2" xr:uid="{113BADAE-DAC2-4546-AC26-BD3F99BAB8F4}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28</xdr:row>
      <xdr:rowOff>121920</xdr:rowOff>
    </xdr:to>
    <xdr:sp macro="" textlink="">
      <xdr:nvSpPr>
        <xdr:cNvPr id="1273" name="Text Box 249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Select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 cap="flat" cmpd="sng" algn="in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28</xdr:row>
      <xdr:rowOff>121920</xdr:rowOff>
    </xdr:to>
    <xdr:sp macro="" textlink="">
      <xdr:nvSpPr>
        <xdr:cNvPr id="2" name="AutoShape 24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28</xdr:row>
      <xdr:rowOff>121920</xdr:rowOff>
    </xdr:to>
    <xdr:sp macro="" textlink="">
      <xdr:nvSpPr>
        <xdr:cNvPr id="3" name="AutoShape 24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4371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28</xdr:row>
      <xdr:rowOff>121920</xdr:rowOff>
    </xdr:to>
    <xdr:sp macro="" textlink="">
      <xdr:nvSpPr>
        <xdr:cNvPr id="4" name="AutoShape 24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4371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28</xdr:row>
      <xdr:rowOff>121920</xdr:rowOff>
    </xdr:to>
    <xdr:sp macro="" textlink="">
      <xdr:nvSpPr>
        <xdr:cNvPr id="5" name="AutoShape 24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4371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487680</xdr:colOff>
      <xdr:row>30</xdr:row>
      <xdr:rowOff>121920</xdr:rowOff>
    </xdr:to>
    <xdr:sp macro="" textlink="">
      <xdr:nvSpPr>
        <xdr:cNvPr id="2421" name="Text Box 373" hidden="1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Select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 cap="flat" cmpd="sng" algn="in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487680</xdr:colOff>
      <xdr:row>30</xdr:row>
      <xdr:rowOff>121920</xdr:rowOff>
    </xdr:to>
    <xdr:sp macro="" textlink="">
      <xdr:nvSpPr>
        <xdr:cNvPr id="2" name="AutoShape 37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487680</xdr:colOff>
      <xdr:row>30</xdr:row>
      <xdr:rowOff>121920</xdr:rowOff>
    </xdr:to>
    <xdr:sp macro="" textlink="">
      <xdr:nvSpPr>
        <xdr:cNvPr id="3" name="AutoShape 37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743700" cy="77800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487680</xdr:colOff>
      <xdr:row>30</xdr:row>
      <xdr:rowOff>121920</xdr:rowOff>
    </xdr:to>
    <xdr:sp macro="" textlink="">
      <xdr:nvSpPr>
        <xdr:cNvPr id="4" name="AutoShape 37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743700" cy="77800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487680</xdr:colOff>
      <xdr:row>30</xdr:row>
      <xdr:rowOff>121920</xdr:rowOff>
    </xdr:to>
    <xdr:sp macro="" textlink="">
      <xdr:nvSpPr>
        <xdr:cNvPr id="5" name="AutoShape 37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743700" cy="77800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487680</xdr:colOff>
      <xdr:row>21</xdr:row>
      <xdr:rowOff>304800</xdr:rowOff>
    </xdr:to>
    <xdr:sp macro="" textlink="">
      <xdr:nvSpPr>
        <xdr:cNvPr id="5953" name="Text Box 833" hidden="1">
          <a:extLst>
            <a:ext uri="{FF2B5EF4-FFF2-40B4-BE49-F238E27FC236}">
              <a16:creationId xmlns:a16="http://schemas.microsoft.com/office/drawing/2014/main" id="{00000000-0008-0000-0300-000041170000}"/>
            </a:ext>
          </a:extLst>
        </xdr:cNvPr>
        <xdr:cNvSpPr txBox="1">
          <a:spLocks noSelect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 cap="flat" cmpd="sng" algn="in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487680</xdr:colOff>
      <xdr:row>21</xdr:row>
      <xdr:rowOff>304800</xdr:rowOff>
    </xdr:to>
    <xdr:sp macro="" textlink="">
      <xdr:nvSpPr>
        <xdr:cNvPr id="2" name="AutoShape 83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487680</xdr:colOff>
      <xdr:row>21</xdr:row>
      <xdr:rowOff>304800</xdr:rowOff>
    </xdr:to>
    <xdr:sp macro="" textlink="">
      <xdr:nvSpPr>
        <xdr:cNvPr id="3" name="AutoShape 83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487680</xdr:colOff>
      <xdr:row>21</xdr:row>
      <xdr:rowOff>304800</xdr:rowOff>
    </xdr:to>
    <xdr:sp macro="" textlink="">
      <xdr:nvSpPr>
        <xdr:cNvPr id="4" name="AutoShape 83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487680</xdr:colOff>
      <xdr:row>21</xdr:row>
      <xdr:rowOff>304800</xdr:rowOff>
    </xdr:to>
    <xdr:sp macro="" textlink="">
      <xdr:nvSpPr>
        <xdr:cNvPr id="5" name="AutoShape 83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tija@stanovijadran.com" TargetMode="External"/><Relationship Id="rId2" Type="http://schemas.openxmlformats.org/officeDocument/2006/relationships/hyperlink" Target="mailto:info@stanovijadran.com" TargetMode="External"/><Relationship Id="rId1" Type="http://schemas.openxmlformats.org/officeDocument/2006/relationships/hyperlink" Target="http://www.stanovijadran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D3EBC-4D55-8F4C-B95E-BC9822AD8107}">
  <dimension ref="A1:L63"/>
  <sheetViews>
    <sheetView tabSelected="1" view="pageBreakPreview" zoomScaleNormal="100" zoomScaleSheetLayoutView="100" workbookViewId="0">
      <selection activeCell="H3" sqref="H3"/>
    </sheetView>
  </sheetViews>
  <sheetFormatPr baseColWidth="10" defaultColWidth="11.5" defaultRowHeight="13"/>
  <cols>
    <col min="1" max="1" width="11.5" style="26" customWidth="1"/>
    <col min="2" max="2" width="13" style="26" customWidth="1"/>
    <col min="3" max="4" width="11.5" style="26" customWidth="1"/>
    <col min="5" max="5" width="10.6640625" style="26" customWidth="1"/>
    <col min="6" max="6" width="11.5" style="26" customWidth="1"/>
    <col min="7" max="7" width="15.1640625" style="26" customWidth="1"/>
    <col min="8" max="8" width="19.33203125" style="26" customWidth="1"/>
    <col min="9" max="9" width="14.5" style="26" customWidth="1"/>
    <col min="10" max="257" width="11.5" style="26"/>
    <col min="258" max="258" width="13" style="26" customWidth="1"/>
    <col min="259" max="260" width="11.5" style="26"/>
    <col min="261" max="261" width="10.6640625" style="26" customWidth="1"/>
    <col min="262" max="262" width="11.5" style="26"/>
    <col min="263" max="263" width="15.1640625" style="26" customWidth="1"/>
    <col min="264" max="264" width="19.33203125" style="26" customWidth="1"/>
    <col min="265" max="265" width="14.5" style="26" customWidth="1"/>
    <col min="266" max="513" width="11.5" style="26"/>
    <col min="514" max="514" width="13" style="26" customWidth="1"/>
    <col min="515" max="516" width="11.5" style="26"/>
    <col min="517" max="517" width="10.6640625" style="26" customWidth="1"/>
    <col min="518" max="518" width="11.5" style="26"/>
    <col min="519" max="519" width="15.1640625" style="26" customWidth="1"/>
    <col min="520" max="520" width="19.33203125" style="26" customWidth="1"/>
    <col min="521" max="521" width="14.5" style="26" customWidth="1"/>
    <col min="522" max="769" width="11.5" style="26"/>
    <col min="770" max="770" width="13" style="26" customWidth="1"/>
    <col min="771" max="772" width="11.5" style="26"/>
    <col min="773" max="773" width="10.6640625" style="26" customWidth="1"/>
    <col min="774" max="774" width="11.5" style="26"/>
    <col min="775" max="775" width="15.1640625" style="26" customWidth="1"/>
    <col min="776" max="776" width="19.33203125" style="26" customWidth="1"/>
    <col min="777" max="777" width="14.5" style="26" customWidth="1"/>
    <col min="778" max="1025" width="11.5" style="26"/>
    <col min="1026" max="1026" width="13" style="26" customWidth="1"/>
    <col min="1027" max="1028" width="11.5" style="26"/>
    <col min="1029" max="1029" width="10.6640625" style="26" customWidth="1"/>
    <col min="1030" max="1030" width="11.5" style="26"/>
    <col min="1031" max="1031" width="15.1640625" style="26" customWidth="1"/>
    <col min="1032" max="1032" width="19.33203125" style="26" customWidth="1"/>
    <col min="1033" max="1033" width="14.5" style="26" customWidth="1"/>
    <col min="1034" max="1281" width="11.5" style="26"/>
    <col min="1282" max="1282" width="13" style="26" customWidth="1"/>
    <col min="1283" max="1284" width="11.5" style="26"/>
    <col min="1285" max="1285" width="10.6640625" style="26" customWidth="1"/>
    <col min="1286" max="1286" width="11.5" style="26"/>
    <col min="1287" max="1287" width="15.1640625" style="26" customWidth="1"/>
    <col min="1288" max="1288" width="19.33203125" style="26" customWidth="1"/>
    <col min="1289" max="1289" width="14.5" style="26" customWidth="1"/>
    <col min="1290" max="1537" width="11.5" style="26"/>
    <col min="1538" max="1538" width="13" style="26" customWidth="1"/>
    <col min="1539" max="1540" width="11.5" style="26"/>
    <col min="1541" max="1541" width="10.6640625" style="26" customWidth="1"/>
    <col min="1542" max="1542" width="11.5" style="26"/>
    <col min="1543" max="1543" width="15.1640625" style="26" customWidth="1"/>
    <col min="1544" max="1544" width="19.33203125" style="26" customWidth="1"/>
    <col min="1545" max="1545" width="14.5" style="26" customWidth="1"/>
    <col min="1546" max="1793" width="11.5" style="26"/>
    <col min="1794" max="1794" width="13" style="26" customWidth="1"/>
    <col min="1795" max="1796" width="11.5" style="26"/>
    <col min="1797" max="1797" width="10.6640625" style="26" customWidth="1"/>
    <col min="1798" max="1798" width="11.5" style="26"/>
    <col min="1799" max="1799" width="15.1640625" style="26" customWidth="1"/>
    <col min="1800" max="1800" width="19.33203125" style="26" customWidth="1"/>
    <col min="1801" max="1801" width="14.5" style="26" customWidth="1"/>
    <col min="1802" max="2049" width="11.5" style="26"/>
    <col min="2050" max="2050" width="13" style="26" customWidth="1"/>
    <col min="2051" max="2052" width="11.5" style="26"/>
    <col min="2053" max="2053" width="10.6640625" style="26" customWidth="1"/>
    <col min="2054" max="2054" width="11.5" style="26"/>
    <col min="2055" max="2055" width="15.1640625" style="26" customWidth="1"/>
    <col min="2056" max="2056" width="19.33203125" style="26" customWidth="1"/>
    <col min="2057" max="2057" width="14.5" style="26" customWidth="1"/>
    <col min="2058" max="2305" width="11.5" style="26"/>
    <col min="2306" max="2306" width="13" style="26" customWidth="1"/>
    <col min="2307" max="2308" width="11.5" style="26"/>
    <col min="2309" max="2309" width="10.6640625" style="26" customWidth="1"/>
    <col min="2310" max="2310" width="11.5" style="26"/>
    <col min="2311" max="2311" width="15.1640625" style="26" customWidth="1"/>
    <col min="2312" max="2312" width="19.33203125" style="26" customWidth="1"/>
    <col min="2313" max="2313" width="14.5" style="26" customWidth="1"/>
    <col min="2314" max="2561" width="11.5" style="26"/>
    <col min="2562" max="2562" width="13" style="26" customWidth="1"/>
    <col min="2563" max="2564" width="11.5" style="26"/>
    <col min="2565" max="2565" width="10.6640625" style="26" customWidth="1"/>
    <col min="2566" max="2566" width="11.5" style="26"/>
    <col min="2567" max="2567" width="15.1640625" style="26" customWidth="1"/>
    <col min="2568" max="2568" width="19.33203125" style="26" customWidth="1"/>
    <col min="2569" max="2569" width="14.5" style="26" customWidth="1"/>
    <col min="2570" max="2817" width="11.5" style="26"/>
    <col min="2818" max="2818" width="13" style="26" customWidth="1"/>
    <col min="2819" max="2820" width="11.5" style="26"/>
    <col min="2821" max="2821" width="10.6640625" style="26" customWidth="1"/>
    <col min="2822" max="2822" width="11.5" style="26"/>
    <col min="2823" max="2823" width="15.1640625" style="26" customWidth="1"/>
    <col min="2824" max="2824" width="19.33203125" style="26" customWidth="1"/>
    <col min="2825" max="2825" width="14.5" style="26" customWidth="1"/>
    <col min="2826" max="3073" width="11.5" style="26"/>
    <col min="3074" max="3074" width="13" style="26" customWidth="1"/>
    <col min="3075" max="3076" width="11.5" style="26"/>
    <col min="3077" max="3077" width="10.6640625" style="26" customWidth="1"/>
    <col min="3078" max="3078" width="11.5" style="26"/>
    <col min="3079" max="3079" width="15.1640625" style="26" customWidth="1"/>
    <col min="3080" max="3080" width="19.33203125" style="26" customWidth="1"/>
    <col min="3081" max="3081" width="14.5" style="26" customWidth="1"/>
    <col min="3082" max="3329" width="11.5" style="26"/>
    <col min="3330" max="3330" width="13" style="26" customWidth="1"/>
    <col min="3331" max="3332" width="11.5" style="26"/>
    <col min="3333" max="3333" width="10.6640625" style="26" customWidth="1"/>
    <col min="3334" max="3334" width="11.5" style="26"/>
    <col min="3335" max="3335" width="15.1640625" style="26" customWidth="1"/>
    <col min="3336" max="3336" width="19.33203125" style="26" customWidth="1"/>
    <col min="3337" max="3337" width="14.5" style="26" customWidth="1"/>
    <col min="3338" max="3585" width="11.5" style="26"/>
    <col min="3586" max="3586" width="13" style="26" customWidth="1"/>
    <col min="3587" max="3588" width="11.5" style="26"/>
    <col min="3589" max="3589" width="10.6640625" style="26" customWidth="1"/>
    <col min="3590" max="3590" width="11.5" style="26"/>
    <col min="3591" max="3591" width="15.1640625" style="26" customWidth="1"/>
    <col min="3592" max="3592" width="19.33203125" style="26" customWidth="1"/>
    <col min="3593" max="3593" width="14.5" style="26" customWidth="1"/>
    <col min="3594" max="3841" width="11.5" style="26"/>
    <col min="3842" max="3842" width="13" style="26" customWidth="1"/>
    <col min="3843" max="3844" width="11.5" style="26"/>
    <col min="3845" max="3845" width="10.6640625" style="26" customWidth="1"/>
    <col min="3846" max="3846" width="11.5" style="26"/>
    <col min="3847" max="3847" width="15.1640625" style="26" customWidth="1"/>
    <col min="3848" max="3848" width="19.33203125" style="26" customWidth="1"/>
    <col min="3849" max="3849" width="14.5" style="26" customWidth="1"/>
    <col min="3850" max="4097" width="11.5" style="26"/>
    <col min="4098" max="4098" width="13" style="26" customWidth="1"/>
    <col min="4099" max="4100" width="11.5" style="26"/>
    <col min="4101" max="4101" width="10.6640625" style="26" customWidth="1"/>
    <col min="4102" max="4102" width="11.5" style="26"/>
    <col min="4103" max="4103" width="15.1640625" style="26" customWidth="1"/>
    <col min="4104" max="4104" width="19.33203125" style="26" customWidth="1"/>
    <col min="4105" max="4105" width="14.5" style="26" customWidth="1"/>
    <col min="4106" max="4353" width="11.5" style="26"/>
    <col min="4354" max="4354" width="13" style="26" customWidth="1"/>
    <col min="4355" max="4356" width="11.5" style="26"/>
    <col min="4357" max="4357" width="10.6640625" style="26" customWidth="1"/>
    <col min="4358" max="4358" width="11.5" style="26"/>
    <col min="4359" max="4359" width="15.1640625" style="26" customWidth="1"/>
    <col min="4360" max="4360" width="19.33203125" style="26" customWidth="1"/>
    <col min="4361" max="4361" width="14.5" style="26" customWidth="1"/>
    <col min="4362" max="4609" width="11.5" style="26"/>
    <col min="4610" max="4610" width="13" style="26" customWidth="1"/>
    <col min="4611" max="4612" width="11.5" style="26"/>
    <col min="4613" max="4613" width="10.6640625" style="26" customWidth="1"/>
    <col min="4614" max="4614" width="11.5" style="26"/>
    <col min="4615" max="4615" width="15.1640625" style="26" customWidth="1"/>
    <col min="4616" max="4616" width="19.33203125" style="26" customWidth="1"/>
    <col min="4617" max="4617" width="14.5" style="26" customWidth="1"/>
    <col min="4618" max="4865" width="11.5" style="26"/>
    <col min="4866" max="4866" width="13" style="26" customWidth="1"/>
    <col min="4867" max="4868" width="11.5" style="26"/>
    <col min="4869" max="4869" width="10.6640625" style="26" customWidth="1"/>
    <col min="4870" max="4870" width="11.5" style="26"/>
    <col min="4871" max="4871" width="15.1640625" style="26" customWidth="1"/>
    <col min="4872" max="4872" width="19.33203125" style="26" customWidth="1"/>
    <col min="4873" max="4873" width="14.5" style="26" customWidth="1"/>
    <col min="4874" max="5121" width="11.5" style="26"/>
    <col min="5122" max="5122" width="13" style="26" customWidth="1"/>
    <col min="5123" max="5124" width="11.5" style="26"/>
    <col min="5125" max="5125" width="10.6640625" style="26" customWidth="1"/>
    <col min="5126" max="5126" width="11.5" style="26"/>
    <col min="5127" max="5127" width="15.1640625" style="26" customWidth="1"/>
    <col min="5128" max="5128" width="19.33203125" style="26" customWidth="1"/>
    <col min="5129" max="5129" width="14.5" style="26" customWidth="1"/>
    <col min="5130" max="5377" width="11.5" style="26"/>
    <col min="5378" max="5378" width="13" style="26" customWidth="1"/>
    <col min="5379" max="5380" width="11.5" style="26"/>
    <col min="5381" max="5381" width="10.6640625" style="26" customWidth="1"/>
    <col min="5382" max="5382" width="11.5" style="26"/>
    <col min="5383" max="5383" width="15.1640625" style="26" customWidth="1"/>
    <col min="5384" max="5384" width="19.33203125" style="26" customWidth="1"/>
    <col min="5385" max="5385" width="14.5" style="26" customWidth="1"/>
    <col min="5386" max="5633" width="11.5" style="26"/>
    <col min="5634" max="5634" width="13" style="26" customWidth="1"/>
    <col min="5635" max="5636" width="11.5" style="26"/>
    <col min="5637" max="5637" width="10.6640625" style="26" customWidth="1"/>
    <col min="5638" max="5638" width="11.5" style="26"/>
    <col min="5639" max="5639" width="15.1640625" style="26" customWidth="1"/>
    <col min="5640" max="5640" width="19.33203125" style="26" customWidth="1"/>
    <col min="5641" max="5641" width="14.5" style="26" customWidth="1"/>
    <col min="5642" max="5889" width="11.5" style="26"/>
    <col min="5890" max="5890" width="13" style="26" customWidth="1"/>
    <col min="5891" max="5892" width="11.5" style="26"/>
    <col min="5893" max="5893" width="10.6640625" style="26" customWidth="1"/>
    <col min="5894" max="5894" width="11.5" style="26"/>
    <col min="5895" max="5895" width="15.1640625" style="26" customWidth="1"/>
    <col min="5896" max="5896" width="19.33203125" style="26" customWidth="1"/>
    <col min="5897" max="5897" width="14.5" style="26" customWidth="1"/>
    <col min="5898" max="6145" width="11.5" style="26"/>
    <col min="6146" max="6146" width="13" style="26" customWidth="1"/>
    <col min="6147" max="6148" width="11.5" style="26"/>
    <col min="6149" max="6149" width="10.6640625" style="26" customWidth="1"/>
    <col min="6150" max="6150" width="11.5" style="26"/>
    <col min="6151" max="6151" width="15.1640625" style="26" customWidth="1"/>
    <col min="6152" max="6152" width="19.33203125" style="26" customWidth="1"/>
    <col min="6153" max="6153" width="14.5" style="26" customWidth="1"/>
    <col min="6154" max="6401" width="11.5" style="26"/>
    <col min="6402" max="6402" width="13" style="26" customWidth="1"/>
    <col min="6403" max="6404" width="11.5" style="26"/>
    <col min="6405" max="6405" width="10.6640625" style="26" customWidth="1"/>
    <col min="6406" max="6406" width="11.5" style="26"/>
    <col min="6407" max="6407" width="15.1640625" style="26" customWidth="1"/>
    <col min="6408" max="6408" width="19.33203125" style="26" customWidth="1"/>
    <col min="6409" max="6409" width="14.5" style="26" customWidth="1"/>
    <col min="6410" max="6657" width="11.5" style="26"/>
    <col min="6658" max="6658" width="13" style="26" customWidth="1"/>
    <col min="6659" max="6660" width="11.5" style="26"/>
    <col min="6661" max="6661" width="10.6640625" style="26" customWidth="1"/>
    <col min="6662" max="6662" width="11.5" style="26"/>
    <col min="6663" max="6663" width="15.1640625" style="26" customWidth="1"/>
    <col min="6664" max="6664" width="19.33203125" style="26" customWidth="1"/>
    <col min="6665" max="6665" width="14.5" style="26" customWidth="1"/>
    <col min="6666" max="6913" width="11.5" style="26"/>
    <col min="6914" max="6914" width="13" style="26" customWidth="1"/>
    <col min="6915" max="6916" width="11.5" style="26"/>
    <col min="6917" max="6917" width="10.6640625" style="26" customWidth="1"/>
    <col min="6918" max="6918" width="11.5" style="26"/>
    <col min="6919" max="6919" width="15.1640625" style="26" customWidth="1"/>
    <col min="6920" max="6920" width="19.33203125" style="26" customWidth="1"/>
    <col min="6921" max="6921" width="14.5" style="26" customWidth="1"/>
    <col min="6922" max="7169" width="11.5" style="26"/>
    <col min="7170" max="7170" width="13" style="26" customWidth="1"/>
    <col min="7171" max="7172" width="11.5" style="26"/>
    <col min="7173" max="7173" width="10.6640625" style="26" customWidth="1"/>
    <col min="7174" max="7174" width="11.5" style="26"/>
    <col min="7175" max="7175" width="15.1640625" style="26" customWidth="1"/>
    <col min="7176" max="7176" width="19.33203125" style="26" customWidth="1"/>
    <col min="7177" max="7177" width="14.5" style="26" customWidth="1"/>
    <col min="7178" max="7425" width="11.5" style="26"/>
    <col min="7426" max="7426" width="13" style="26" customWidth="1"/>
    <col min="7427" max="7428" width="11.5" style="26"/>
    <col min="7429" max="7429" width="10.6640625" style="26" customWidth="1"/>
    <col min="7430" max="7430" width="11.5" style="26"/>
    <col min="7431" max="7431" width="15.1640625" style="26" customWidth="1"/>
    <col min="7432" max="7432" width="19.33203125" style="26" customWidth="1"/>
    <col min="7433" max="7433" width="14.5" style="26" customWidth="1"/>
    <col min="7434" max="7681" width="11.5" style="26"/>
    <col min="7682" max="7682" width="13" style="26" customWidth="1"/>
    <col min="7683" max="7684" width="11.5" style="26"/>
    <col min="7685" max="7685" width="10.6640625" style="26" customWidth="1"/>
    <col min="7686" max="7686" width="11.5" style="26"/>
    <col min="7687" max="7687" width="15.1640625" style="26" customWidth="1"/>
    <col min="7688" max="7688" width="19.33203125" style="26" customWidth="1"/>
    <col min="7689" max="7689" width="14.5" style="26" customWidth="1"/>
    <col min="7690" max="7937" width="11.5" style="26"/>
    <col min="7938" max="7938" width="13" style="26" customWidth="1"/>
    <col min="7939" max="7940" width="11.5" style="26"/>
    <col min="7941" max="7941" width="10.6640625" style="26" customWidth="1"/>
    <col min="7942" max="7942" width="11.5" style="26"/>
    <col min="7943" max="7943" width="15.1640625" style="26" customWidth="1"/>
    <col min="7944" max="7944" width="19.33203125" style="26" customWidth="1"/>
    <col min="7945" max="7945" width="14.5" style="26" customWidth="1"/>
    <col min="7946" max="8193" width="11.5" style="26"/>
    <col min="8194" max="8194" width="13" style="26" customWidth="1"/>
    <col min="8195" max="8196" width="11.5" style="26"/>
    <col min="8197" max="8197" width="10.6640625" style="26" customWidth="1"/>
    <col min="8198" max="8198" width="11.5" style="26"/>
    <col min="8199" max="8199" width="15.1640625" style="26" customWidth="1"/>
    <col min="8200" max="8200" width="19.33203125" style="26" customWidth="1"/>
    <col min="8201" max="8201" width="14.5" style="26" customWidth="1"/>
    <col min="8202" max="8449" width="11.5" style="26"/>
    <col min="8450" max="8450" width="13" style="26" customWidth="1"/>
    <col min="8451" max="8452" width="11.5" style="26"/>
    <col min="8453" max="8453" width="10.6640625" style="26" customWidth="1"/>
    <col min="8454" max="8454" width="11.5" style="26"/>
    <col min="8455" max="8455" width="15.1640625" style="26" customWidth="1"/>
    <col min="8456" max="8456" width="19.33203125" style="26" customWidth="1"/>
    <col min="8457" max="8457" width="14.5" style="26" customWidth="1"/>
    <col min="8458" max="8705" width="11.5" style="26"/>
    <col min="8706" max="8706" width="13" style="26" customWidth="1"/>
    <col min="8707" max="8708" width="11.5" style="26"/>
    <col min="8709" max="8709" width="10.6640625" style="26" customWidth="1"/>
    <col min="8710" max="8710" width="11.5" style="26"/>
    <col min="8711" max="8711" width="15.1640625" style="26" customWidth="1"/>
    <col min="8712" max="8712" width="19.33203125" style="26" customWidth="1"/>
    <col min="8713" max="8713" width="14.5" style="26" customWidth="1"/>
    <col min="8714" max="8961" width="11.5" style="26"/>
    <col min="8962" max="8962" width="13" style="26" customWidth="1"/>
    <col min="8963" max="8964" width="11.5" style="26"/>
    <col min="8965" max="8965" width="10.6640625" style="26" customWidth="1"/>
    <col min="8966" max="8966" width="11.5" style="26"/>
    <col min="8967" max="8967" width="15.1640625" style="26" customWidth="1"/>
    <col min="8968" max="8968" width="19.33203125" style="26" customWidth="1"/>
    <col min="8969" max="8969" width="14.5" style="26" customWidth="1"/>
    <col min="8970" max="9217" width="11.5" style="26"/>
    <col min="9218" max="9218" width="13" style="26" customWidth="1"/>
    <col min="9219" max="9220" width="11.5" style="26"/>
    <col min="9221" max="9221" width="10.6640625" style="26" customWidth="1"/>
    <col min="9222" max="9222" width="11.5" style="26"/>
    <col min="9223" max="9223" width="15.1640625" style="26" customWidth="1"/>
    <col min="9224" max="9224" width="19.33203125" style="26" customWidth="1"/>
    <col min="9225" max="9225" width="14.5" style="26" customWidth="1"/>
    <col min="9226" max="9473" width="11.5" style="26"/>
    <col min="9474" max="9474" width="13" style="26" customWidth="1"/>
    <col min="9475" max="9476" width="11.5" style="26"/>
    <col min="9477" max="9477" width="10.6640625" style="26" customWidth="1"/>
    <col min="9478" max="9478" width="11.5" style="26"/>
    <col min="9479" max="9479" width="15.1640625" style="26" customWidth="1"/>
    <col min="9480" max="9480" width="19.33203125" style="26" customWidth="1"/>
    <col min="9481" max="9481" width="14.5" style="26" customWidth="1"/>
    <col min="9482" max="9729" width="11.5" style="26"/>
    <col min="9730" max="9730" width="13" style="26" customWidth="1"/>
    <col min="9731" max="9732" width="11.5" style="26"/>
    <col min="9733" max="9733" width="10.6640625" style="26" customWidth="1"/>
    <col min="9734" max="9734" width="11.5" style="26"/>
    <col min="9735" max="9735" width="15.1640625" style="26" customWidth="1"/>
    <col min="9736" max="9736" width="19.33203125" style="26" customWidth="1"/>
    <col min="9737" max="9737" width="14.5" style="26" customWidth="1"/>
    <col min="9738" max="9985" width="11.5" style="26"/>
    <col min="9986" max="9986" width="13" style="26" customWidth="1"/>
    <col min="9987" max="9988" width="11.5" style="26"/>
    <col min="9989" max="9989" width="10.6640625" style="26" customWidth="1"/>
    <col min="9990" max="9990" width="11.5" style="26"/>
    <col min="9991" max="9991" width="15.1640625" style="26" customWidth="1"/>
    <col min="9992" max="9992" width="19.33203125" style="26" customWidth="1"/>
    <col min="9993" max="9993" width="14.5" style="26" customWidth="1"/>
    <col min="9994" max="10241" width="11.5" style="26"/>
    <col min="10242" max="10242" width="13" style="26" customWidth="1"/>
    <col min="10243" max="10244" width="11.5" style="26"/>
    <col min="10245" max="10245" width="10.6640625" style="26" customWidth="1"/>
    <col min="10246" max="10246" width="11.5" style="26"/>
    <col min="10247" max="10247" width="15.1640625" style="26" customWidth="1"/>
    <col min="10248" max="10248" width="19.33203125" style="26" customWidth="1"/>
    <col min="10249" max="10249" width="14.5" style="26" customWidth="1"/>
    <col min="10250" max="10497" width="11.5" style="26"/>
    <col min="10498" max="10498" width="13" style="26" customWidth="1"/>
    <col min="10499" max="10500" width="11.5" style="26"/>
    <col min="10501" max="10501" width="10.6640625" style="26" customWidth="1"/>
    <col min="10502" max="10502" width="11.5" style="26"/>
    <col min="10503" max="10503" width="15.1640625" style="26" customWidth="1"/>
    <col min="10504" max="10504" width="19.33203125" style="26" customWidth="1"/>
    <col min="10505" max="10505" width="14.5" style="26" customWidth="1"/>
    <col min="10506" max="10753" width="11.5" style="26"/>
    <col min="10754" max="10754" width="13" style="26" customWidth="1"/>
    <col min="10755" max="10756" width="11.5" style="26"/>
    <col min="10757" max="10757" width="10.6640625" style="26" customWidth="1"/>
    <col min="10758" max="10758" width="11.5" style="26"/>
    <col min="10759" max="10759" width="15.1640625" style="26" customWidth="1"/>
    <col min="10760" max="10760" width="19.33203125" style="26" customWidth="1"/>
    <col min="10761" max="10761" width="14.5" style="26" customWidth="1"/>
    <col min="10762" max="11009" width="11.5" style="26"/>
    <col min="11010" max="11010" width="13" style="26" customWidth="1"/>
    <col min="11011" max="11012" width="11.5" style="26"/>
    <col min="11013" max="11013" width="10.6640625" style="26" customWidth="1"/>
    <col min="11014" max="11014" width="11.5" style="26"/>
    <col min="11015" max="11015" width="15.1640625" style="26" customWidth="1"/>
    <col min="11016" max="11016" width="19.33203125" style="26" customWidth="1"/>
    <col min="11017" max="11017" width="14.5" style="26" customWidth="1"/>
    <col min="11018" max="11265" width="11.5" style="26"/>
    <col min="11266" max="11266" width="13" style="26" customWidth="1"/>
    <col min="11267" max="11268" width="11.5" style="26"/>
    <col min="11269" max="11269" width="10.6640625" style="26" customWidth="1"/>
    <col min="11270" max="11270" width="11.5" style="26"/>
    <col min="11271" max="11271" width="15.1640625" style="26" customWidth="1"/>
    <col min="11272" max="11272" width="19.33203125" style="26" customWidth="1"/>
    <col min="11273" max="11273" width="14.5" style="26" customWidth="1"/>
    <col min="11274" max="11521" width="11.5" style="26"/>
    <col min="11522" max="11522" width="13" style="26" customWidth="1"/>
    <col min="11523" max="11524" width="11.5" style="26"/>
    <col min="11525" max="11525" width="10.6640625" style="26" customWidth="1"/>
    <col min="11526" max="11526" width="11.5" style="26"/>
    <col min="11527" max="11527" width="15.1640625" style="26" customWidth="1"/>
    <col min="11528" max="11528" width="19.33203125" style="26" customWidth="1"/>
    <col min="11529" max="11529" width="14.5" style="26" customWidth="1"/>
    <col min="11530" max="11777" width="11.5" style="26"/>
    <col min="11778" max="11778" width="13" style="26" customWidth="1"/>
    <col min="11779" max="11780" width="11.5" style="26"/>
    <col min="11781" max="11781" width="10.6640625" style="26" customWidth="1"/>
    <col min="11782" max="11782" width="11.5" style="26"/>
    <col min="11783" max="11783" width="15.1640625" style="26" customWidth="1"/>
    <col min="11784" max="11784" width="19.33203125" style="26" customWidth="1"/>
    <col min="11785" max="11785" width="14.5" style="26" customWidth="1"/>
    <col min="11786" max="12033" width="11.5" style="26"/>
    <col min="12034" max="12034" width="13" style="26" customWidth="1"/>
    <col min="12035" max="12036" width="11.5" style="26"/>
    <col min="12037" max="12037" width="10.6640625" style="26" customWidth="1"/>
    <col min="12038" max="12038" width="11.5" style="26"/>
    <col min="12039" max="12039" width="15.1640625" style="26" customWidth="1"/>
    <col min="12040" max="12040" width="19.33203125" style="26" customWidth="1"/>
    <col min="12041" max="12041" width="14.5" style="26" customWidth="1"/>
    <col min="12042" max="12289" width="11.5" style="26"/>
    <col min="12290" max="12290" width="13" style="26" customWidth="1"/>
    <col min="12291" max="12292" width="11.5" style="26"/>
    <col min="12293" max="12293" width="10.6640625" style="26" customWidth="1"/>
    <col min="12294" max="12294" width="11.5" style="26"/>
    <col min="12295" max="12295" width="15.1640625" style="26" customWidth="1"/>
    <col min="12296" max="12296" width="19.33203125" style="26" customWidth="1"/>
    <col min="12297" max="12297" width="14.5" style="26" customWidth="1"/>
    <col min="12298" max="12545" width="11.5" style="26"/>
    <col min="12546" max="12546" width="13" style="26" customWidth="1"/>
    <col min="12547" max="12548" width="11.5" style="26"/>
    <col min="12549" max="12549" width="10.6640625" style="26" customWidth="1"/>
    <col min="12550" max="12550" width="11.5" style="26"/>
    <col min="12551" max="12551" width="15.1640625" style="26" customWidth="1"/>
    <col min="12552" max="12552" width="19.33203125" style="26" customWidth="1"/>
    <col min="12553" max="12553" width="14.5" style="26" customWidth="1"/>
    <col min="12554" max="12801" width="11.5" style="26"/>
    <col min="12802" max="12802" width="13" style="26" customWidth="1"/>
    <col min="12803" max="12804" width="11.5" style="26"/>
    <col min="12805" max="12805" width="10.6640625" style="26" customWidth="1"/>
    <col min="12806" max="12806" width="11.5" style="26"/>
    <col min="12807" max="12807" width="15.1640625" style="26" customWidth="1"/>
    <col min="12808" max="12808" width="19.33203125" style="26" customWidth="1"/>
    <col min="12809" max="12809" width="14.5" style="26" customWidth="1"/>
    <col min="12810" max="13057" width="11.5" style="26"/>
    <col min="13058" max="13058" width="13" style="26" customWidth="1"/>
    <col min="13059" max="13060" width="11.5" style="26"/>
    <col min="13061" max="13061" width="10.6640625" style="26" customWidth="1"/>
    <col min="13062" max="13062" width="11.5" style="26"/>
    <col min="13063" max="13063" width="15.1640625" style="26" customWidth="1"/>
    <col min="13064" max="13064" width="19.33203125" style="26" customWidth="1"/>
    <col min="13065" max="13065" width="14.5" style="26" customWidth="1"/>
    <col min="13066" max="13313" width="11.5" style="26"/>
    <col min="13314" max="13314" width="13" style="26" customWidth="1"/>
    <col min="13315" max="13316" width="11.5" style="26"/>
    <col min="13317" max="13317" width="10.6640625" style="26" customWidth="1"/>
    <col min="13318" max="13318" width="11.5" style="26"/>
    <col min="13319" max="13319" width="15.1640625" style="26" customWidth="1"/>
    <col min="13320" max="13320" width="19.33203125" style="26" customWidth="1"/>
    <col min="13321" max="13321" width="14.5" style="26" customWidth="1"/>
    <col min="13322" max="13569" width="11.5" style="26"/>
    <col min="13570" max="13570" width="13" style="26" customWidth="1"/>
    <col min="13571" max="13572" width="11.5" style="26"/>
    <col min="13573" max="13573" width="10.6640625" style="26" customWidth="1"/>
    <col min="13574" max="13574" width="11.5" style="26"/>
    <col min="13575" max="13575" width="15.1640625" style="26" customWidth="1"/>
    <col min="13576" max="13576" width="19.33203125" style="26" customWidth="1"/>
    <col min="13577" max="13577" width="14.5" style="26" customWidth="1"/>
    <col min="13578" max="13825" width="11.5" style="26"/>
    <col min="13826" max="13826" width="13" style="26" customWidth="1"/>
    <col min="13827" max="13828" width="11.5" style="26"/>
    <col min="13829" max="13829" width="10.6640625" style="26" customWidth="1"/>
    <col min="13830" max="13830" width="11.5" style="26"/>
    <col min="13831" max="13831" width="15.1640625" style="26" customWidth="1"/>
    <col min="13832" max="13832" width="19.33203125" style="26" customWidth="1"/>
    <col min="13833" max="13833" width="14.5" style="26" customWidth="1"/>
    <col min="13834" max="14081" width="11.5" style="26"/>
    <col min="14082" max="14082" width="13" style="26" customWidth="1"/>
    <col min="14083" max="14084" width="11.5" style="26"/>
    <col min="14085" max="14085" width="10.6640625" style="26" customWidth="1"/>
    <col min="14086" max="14086" width="11.5" style="26"/>
    <col min="14087" max="14087" width="15.1640625" style="26" customWidth="1"/>
    <col min="14088" max="14088" width="19.33203125" style="26" customWidth="1"/>
    <col min="14089" max="14089" width="14.5" style="26" customWidth="1"/>
    <col min="14090" max="14337" width="11.5" style="26"/>
    <col min="14338" max="14338" width="13" style="26" customWidth="1"/>
    <col min="14339" max="14340" width="11.5" style="26"/>
    <col min="14341" max="14341" width="10.6640625" style="26" customWidth="1"/>
    <col min="14342" max="14342" width="11.5" style="26"/>
    <col min="14343" max="14343" width="15.1640625" style="26" customWidth="1"/>
    <col min="14344" max="14344" width="19.33203125" style="26" customWidth="1"/>
    <col min="14345" max="14345" width="14.5" style="26" customWidth="1"/>
    <col min="14346" max="14593" width="11.5" style="26"/>
    <col min="14594" max="14594" width="13" style="26" customWidth="1"/>
    <col min="14595" max="14596" width="11.5" style="26"/>
    <col min="14597" max="14597" width="10.6640625" style="26" customWidth="1"/>
    <col min="14598" max="14598" width="11.5" style="26"/>
    <col min="14599" max="14599" width="15.1640625" style="26" customWidth="1"/>
    <col min="14600" max="14600" width="19.33203125" style="26" customWidth="1"/>
    <col min="14601" max="14601" width="14.5" style="26" customWidth="1"/>
    <col min="14602" max="14849" width="11.5" style="26"/>
    <col min="14850" max="14850" width="13" style="26" customWidth="1"/>
    <col min="14851" max="14852" width="11.5" style="26"/>
    <col min="14853" max="14853" width="10.6640625" style="26" customWidth="1"/>
    <col min="14854" max="14854" width="11.5" style="26"/>
    <col min="14855" max="14855" width="15.1640625" style="26" customWidth="1"/>
    <col min="14856" max="14856" width="19.33203125" style="26" customWidth="1"/>
    <col min="14857" max="14857" width="14.5" style="26" customWidth="1"/>
    <col min="14858" max="15105" width="11.5" style="26"/>
    <col min="15106" max="15106" width="13" style="26" customWidth="1"/>
    <col min="15107" max="15108" width="11.5" style="26"/>
    <col min="15109" max="15109" width="10.6640625" style="26" customWidth="1"/>
    <col min="15110" max="15110" width="11.5" style="26"/>
    <col min="15111" max="15111" width="15.1640625" style="26" customWidth="1"/>
    <col min="15112" max="15112" width="19.33203125" style="26" customWidth="1"/>
    <col min="15113" max="15113" width="14.5" style="26" customWidth="1"/>
    <col min="15114" max="15361" width="11.5" style="26"/>
    <col min="15362" max="15362" width="13" style="26" customWidth="1"/>
    <col min="15363" max="15364" width="11.5" style="26"/>
    <col min="15365" max="15365" width="10.6640625" style="26" customWidth="1"/>
    <col min="15366" max="15366" width="11.5" style="26"/>
    <col min="15367" max="15367" width="15.1640625" style="26" customWidth="1"/>
    <col min="15368" max="15368" width="19.33203125" style="26" customWidth="1"/>
    <col min="15369" max="15369" width="14.5" style="26" customWidth="1"/>
    <col min="15370" max="15617" width="11.5" style="26"/>
    <col min="15618" max="15618" width="13" style="26" customWidth="1"/>
    <col min="15619" max="15620" width="11.5" style="26"/>
    <col min="15621" max="15621" width="10.6640625" style="26" customWidth="1"/>
    <col min="15622" max="15622" width="11.5" style="26"/>
    <col min="15623" max="15623" width="15.1640625" style="26" customWidth="1"/>
    <col min="15624" max="15624" width="19.33203125" style="26" customWidth="1"/>
    <col min="15625" max="15625" width="14.5" style="26" customWidth="1"/>
    <col min="15626" max="15873" width="11.5" style="26"/>
    <col min="15874" max="15874" width="13" style="26" customWidth="1"/>
    <col min="15875" max="15876" width="11.5" style="26"/>
    <col min="15877" max="15877" width="10.6640625" style="26" customWidth="1"/>
    <col min="15878" max="15878" width="11.5" style="26"/>
    <col min="15879" max="15879" width="15.1640625" style="26" customWidth="1"/>
    <col min="15880" max="15880" width="19.33203125" style="26" customWidth="1"/>
    <col min="15881" max="15881" width="14.5" style="26" customWidth="1"/>
    <col min="15882" max="16129" width="11.5" style="26"/>
    <col min="16130" max="16130" width="13" style="26" customWidth="1"/>
    <col min="16131" max="16132" width="11.5" style="26"/>
    <col min="16133" max="16133" width="10.6640625" style="26" customWidth="1"/>
    <col min="16134" max="16134" width="11.5" style="26"/>
    <col min="16135" max="16135" width="15.1640625" style="26" customWidth="1"/>
    <col min="16136" max="16136" width="19.33203125" style="26" customWidth="1"/>
    <col min="16137" max="16137" width="14.5" style="26" customWidth="1"/>
    <col min="16138" max="16384" width="11.5" style="26"/>
  </cols>
  <sheetData>
    <row r="1" spans="1:12" ht="16">
      <c r="A1" s="21" t="s">
        <v>392</v>
      </c>
      <c r="B1" s="22"/>
      <c r="C1" s="22"/>
      <c r="D1" s="23"/>
      <c r="E1" s="23"/>
      <c r="F1" s="23"/>
      <c r="G1" s="23"/>
      <c r="H1" s="23"/>
      <c r="I1" s="24"/>
      <c r="J1" s="25"/>
      <c r="K1" s="25"/>
      <c r="L1" s="25"/>
    </row>
    <row r="2" spans="1:12">
      <c r="A2" s="27" t="s">
        <v>393</v>
      </c>
      <c r="B2" s="28"/>
      <c r="C2" s="28"/>
      <c r="D2" s="29"/>
      <c r="E2" s="30" t="s">
        <v>444</v>
      </c>
      <c r="F2" s="31"/>
      <c r="G2" s="32" t="s">
        <v>394</v>
      </c>
      <c r="H2" s="30" t="s">
        <v>289</v>
      </c>
      <c r="I2" s="33"/>
      <c r="J2" s="25"/>
      <c r="K2" s="25"/>
      <c r="L2" s="25"/>
    </row>
    <row r="3" spans="1:12">
      <c r="A3" s="34"/>
      <c r="B3" s="35"/>
      <c r="C3" s="35"/>
      <c r="D3" s="35"/>
      <c r="E3" s="36"/>
      <c r="F3" s="36"/>
      <c r="G3" s="35"/>
      <c r="H3" s="35"/>
      <c r="I3" s="33"/>
      <c r="J3" s="25"/>
      <c r="K3" s="25"/>
      <c r="L3" s="25"/>
    </row>
    <row r="4" spans="1:12" ht="16">
      <c r="A4" s="37" t="s">
        <v>395</v>
      </c>
      <c r="B4" s="38"/>
      <c r="C4" s="38"/>
      <c r="D4" s="38"/>
      <c r="E4" s="38"/>
      <c r="F4" s="38"/>
      <c r="G4" s="38"/>
      <c r="H4" s="38"/>
      <c r="I4" s="39"/>
      <c r="J4" s="25"/>
      <c r="K4" s="25"/>
      <c r="L4" s="25"/>
    </row>
    <row r="5" spans="1:12">
      <c r="A5" s="40"/>
      <c r="B5" s="41"/>
      <c r="C5" s="41"/>
      <c r="D5" s="41"/>
      <c r="E5" s="42"/>
      <c r="F5" s="43"/>
      <c r="G5" s="44"/>
      <c r="H5" s="45"/>
      <c r="I5" s="46"/>
      <c r="J5" s="25"/>
      <c r="K5" s="25"/>
      <c r="L5" s="25"/>
    </row>
    <row r="6" spans="1:12">
      <c r="A6" s="47" t="s">
        <v>396</v>
      </c>
      <c r="B6" s="48"/>
      <c r="C6" s="49" t="s">
        <v>397</v>
      </c>
      <c r="D6" s="50"/>
      <c r="E6" s="51"/>
      <c r="F6" s="51"/>
      <c r="G6" s="51"/>
      <c r="H6" s="51"/>
      <c r="I6" s="52"/>
      <c r="J6" s="25"/>
      <c r="K6" s="25"/>
      <c r="L6" s="25"/>
    </row>
    <row r="7" spans="1:12">
      <c r="A7" s="53"/>
      <c r="B7" s="54"/>
      <c r="C7" s="41"/>
      <c r="D7" s="41"/>
      <c r="E7" s="51"/>
      <c r="F7" s="51"/>
      <c r="G7" s="51"/>
      <c r="H7" s="51"/>
      <c r="I7" s="52"/>
      <c r="J7" s="25"/>
      <c r="K7" s="25"/>
      <c r="L7" s="25"/>
    </row>
    <row r="8" spans="1:12">
      <c r="A8" s="55" t="s">
        <v>398</v>
      </c>
      <c r="B8" s="56"/>
      <c r="C8" s="49" t="s">
        <v>399</v>
      </c>
      <c r="D8" s="50"/>
      <c r="E8" s="51"/>
      <c r="F8" s="51"/>
      <c r="G8" s="51"/>
      <c r="H8" s="51"/>
      <c r="I8" s="46"/>
      <c r="J8" s="25"/>
      <c r="K8" s="25"/>
      <c r="L8" s="25"/>
    </row>
    <row r="9" spans="1:12">
      <c r="A9" s="57"/>
      <c r="B9" s="58"/>
      <c r="C9" s="59"/>
      <c r="D9" s="41"/>
      <c r="E9" s="41"/>
      <c r="F9" s="41"/>
      <c r="G9" s="41"/>
      <c r="H9" s="41"/>
      <c r="I9" s="46"/>
      <c r="J9" s="25"/>
      <c r="K9" s="25"/>
      <c r="L9" s="25"/>
    </row>
    <row r="10" spans="1:12">
      <c r="A10" s="60" t="s">
        <v>400</v>
      </c>
      <c r="B10" s="61"/>
      <c r="C10" s="49" t="s">
        <v>401</v>
      </c>
      <c r="D10" s="62"/>
      <c r="E10" s="63"/>
      <c r="F10" s="41"/>
      <c r="G10" s="41"/>
      <c r="H10" s="41"/>
      <c r="I10" s="46"/>
      <c r="J10" s="25"/>
      <c r="K10" s="25"/>
      <c r="L10" s="25"/>
    </row>
    <row r="11" spans="1:12">
      <c r="A11" s="64"/>
      <c r="B11" s="61"/>
      <c r="C11" s="41"/>
      <c r="D11" s="41"/>
      <c r="E11" s="41"/>
      <c r="F11" s="41"/>
      <c r="G11" s="41"/>
      <c r="H11" s="41"/>
      <c r="I11" s="46"/>
      <c r="J11" s="25"/>
      <c r="K11" s="25"/>
      <c r="L11" s="25"/>
    </row>
    <row r="12" spans="1:12">
      <c r="A12" s="47" t="s">
        <v>402</v>
      </c>
      <c r="B12" s="48"/>
      <c r="C12" s="65" t="s">
        <v>403</v>
      </c>
      <c r="D12" s="66"/>
      <c r="E12" s="66"/>
      <c r="F12" s="66"/>
      <c r="G12" s="66"/>
      <c r="H12" s="66"/>
      <c r="I12" s="67"/>
      <c r="J12" s="25"/>
      <c r="K12" s="25"/>
      <c r="L12" s="25"/>
    </row>
    <row r="13" spans="1:12">
      <c r="A13" s="53"/>
      <c r="B13" s="54"/>
      <c r="C13" s="68"/>
      <c r="D13" s="41"/>
      <c r="E13" s="41"/>
      <c r="F13" s="41"/>
      <c r="G13" s="41"/>
      <c r="H13" s="41"/>
      <c r="I13" s="46"/>
      <c r="J13" s="25"/>
      <c r="K13" s="25"/>
      <c r="L13" s="25"/>
    </row>
    <row r="14" spans="1:12">
      <c r="A14" s="47" t="s">
        <v>404</v>
      </c>
      <c r="B14" s="48"/>
      <c r="C14" s="69">
        <v>21000</v>
      </c>
      <c r="D14" s="70"/>
      <c r="E14" s="41"/>
      <c r="F14" s="65" t="s">
        <v>405</v>
      </c>
      <c r="G14" s="66"/>
      <c r="H14" s="66"/>
      <c r="I14" s="67"/>
      <c r="J14" s="25"/>
      <c r="K14" s="25"/>
      <c r="L14" s="25"/>
    </row>
    <row r="15" spans="1:12">
      <c r="A15" s="53"/>
      <c r="B15" s="54"/>
      <c r="C15" s="41"/>
      <c r="D15" s="41"/>
      <c r="E15" s="41"/>
      <c r="F15" s="41"/>
      <c r="G15" s="41"/>
      <c r="H15" s="41"/>
      <c r="I15" s="46"/>
      <c r="J15" s="25"/>
      <c r="K15" s="25"/>
      <c r="L15" s="25"/>
    </row>
    <row r="16" spans="1:12">
      <c r="A16" s="47" t="s">
        <v>406</v>
      </c>
      <c r="B16" s="48"/>
      <c r="C16" s="65" t="s">
        <v>407</v>
      </c>
      <c r="D16" s="66"/>
      <c r="E16" s="66"/>
      <c r="F16" s="66"/>
      <c r="G16" s="66"/>
      <c r="H16" s="66"/>
      <c r="I16" s="67"/>
      <c r="J16" s="25"/>
      <c r="K16" s="25"/>
      <c r="L16" s="25"/>
    </row>
    <row r="17" spans="1:12">
      <c r="A17" s="53"/>
      <c r="B17" s="54"/>
      <c r="C17" s="41"/>
      <c r="D17" s="41"/>
      <c r="E17" s="41"/>
      <c r="F17" s="41"/>
      <c r="G17" s="41"/>
      <c r="H17" s="41"/>
      <c r="I17" s="46"/>
      <c r="J17" s="25"/>
      <c r="K17" s="25"/>
      <c r="L17" s="25"/>
    </row>
    <row r="18" spans="1:12">
      <c r="A18" s="47" t="s">
        <v>408</v>
      </c>
      <c r="B18" s="48"/>
      <c r="C18" s="71" t="s">
        <v>409</v>
      </c>
      <c r="D18" s="72"/>
      <c r="E18" s="72"/>
      <c r="F18" s="72"/>
      <c r="G18" s="72"/>
      <c r="H18" s="72"/>
      <c r="I18" s="73"/>
      <c r="J18" s="25"/>
      <c r="K18" s="25"/>
      <c r="L18" s="25"/>
    </row>
    <row r="19" spans="1:12">
      <c r="A19" s="53"/>
      <c r="B19" s="54"/>
      <c r="C19" s="68"/>
      <c r="D19" s="41"/>
      <c r="E19" s="41"/>
      <c r="F19" s="41"/>
      <c r="G19" s="41"/>
      <c r="H19" s="41"/>
      <c r="I19" s="46"/>
      <c r="J19" s="25"/>
      <c r="K19" s="25"/>
      <c r="L19" s="25"/>
    </row>
    <row r="20" spans="1:12">
      <c r="A20" s="47" t="s">
        <v>410</v>
      </c>
      <c r="B20" s="48"/>
      <c r="C20" s="71" t="s">
        <v>411</v>
      </c>
      <c r="D20" s="72"/>
      <c r="E20" s="72"/>
      <c r="F20" s="72"/>
      <c r="G20" s="72"/>
      <c r="H20" s="72"/>
      <c r="I20" s="73"/>
      <c r="J20" s="25"/>
      <c r="K20" s="25"/>
      <c r="L20" s="25"/>
    </row>
    <row r="21" spans="1:12">
      <c r="A21" s="53"/>
      <c r="B21" s="54"/>
      <c r="C21" s="68"/>
      <c r="D21" s="41"/>
      <c r="E21" s="41"/>
      <c r="F21" s="41"/>
      <c r="G21" s="41"/>
      <c r="H21" s="41"/>
      <c r="I21" s="46"/>
      <c r="J21" s="25"/>
      <c r="K21" s="25"/>
      <c r="L21" s="25"/>
    </row>
    <row r="22" spans="1:12">
      <c r="A22" s="47" t="s">
        <v>412</v>
      </c>
      <c r="B22" s="48"/>
      <c r="C22" s="74">
        <v>409</v>
      </c>
      <c r="D22" s="65" t="s">
        <v>413</v>
      </c>
      <c r="E22" s="75"/>
      <c r="F22" s="76"/>
      <c r="G22" s="47"/>
      <c r="H22" s="77"/>
      <c r="I22" s="78"/>
      <c r="J22" s="25"/>
      <c r="K22" s="25"/>
      <c r="L22" s="25"/>
    </row>
    <row r="23" spans="1:12">
      <c r="A23" s="53"/>
      <c r="B23" s="54"/>
      <c r="C23" s="41"/>
      <c r="D23" s="41"/>
      <c r="E23" s="41"/>
      <c r="F23" s="41"/>
      <c r="G23" s="41"/>
      <c r="H23" s="41"/>
      <c r="I23" s="46"/>
      <c r="J23" s="25"/>
      <c r="K23" s="25"/>
      <c r="L23" s="25"/>
    </row>
    <row r="24" spans="1:12">
      <c r="A24" s="47" t="s">
        <v>414</v>
      </c>
      <c r="B24" s="48"/>
      <c r="C24" s="74">
        <v>17</v>
      </c>
      <c r="D24" s="65" t="s">
        <v>415</v>
      </c>
      <c r="E24" s="75"/>
      <c r="F24" s="75"/>
      <c r="G24" s="76"/>
      <c r="H24" s="79" t="s">
        <v>416</v>
      </c>
      <c r="I24" s="80">
        <v>9</v>
      </c>
      <c r="J24" s="25"/>
      <c r="K24" s="25"/>
      <c r="L24" s="25"/>
    </row>
    <row r="25" spans="1:12">
      <c r="A25" s="53"/>
      <c r="B25" s="54"/>
      <c r="C25" s="41"/>
      <c r="D25" s="41"/>
      <c r="E25" s="41"/>
      <c r="F25" s="41"/>
      <c r="G25" s="54"/>
      <c r="H25" s="54" t="s">
        <v>417</v>
      </c>
      <c r="I25" s="81"/>
      <c r="J25" s="25"/>
      <c r="K25" s="25"/>
      <c r="L25" s="25"/>
    </row>
    <row r="26" spans="1:12">
      <c r="A26" s="47" t="s">
        <v>418</v>
      </c>
      <c r="B26" s="48"/>
      <c r="C26" s="82" t="s">
        <v>419</v>
      </c>
      <c r="D26" s="83"/>
      <c r="E26" s="25"/>
      <c r="F26" s="41"/>
      <c r="G26" s="84" t="s">
        <v>420</v>
      </c>
      <c r="H26" s="48"/>
      <c r="I26" s="85" t="s">
        <v>421</v>
      </c>
      <c r="J26" s="25"/>
      <c r="K26" s="25"/>
      <c r="L26" s="25"/>
    </row>
    <row r="27" spans="1:12">
      <c r="A27" s="53"/>
      <c r="B27" s="54"/>
      <c r="C27" s="41"/>
      <c r="D27" s="41"/>
      <c r="E27" s="41"/>
      <c r="F27" s="41"/>
      <c r="G27" s="41"/>
      <c r="H27" s="41"/>
      <c r="I27" s="86"/>
      <c r="J27" s="25"/>
      <c r="K27" s="25"/>
      <c r="L27" s="25"/>
    </row>
    <row r="28" spans="1:12">
      <c r="A28" s="87" t="s">
        <v>422</v>
      </c>
      <c r="B28" s="88"/>
      <c r="C28" s="89"/>
      <c r="D28" s="89"/>
      <c r="E28" s="88" t="s">
        <v>423</v>
      </c>
      <c r="F28" s="90"/>
      <c r="G28" s="90"/>
      <c r="H28" s="89" t="s">
        <v>424</v>
      </c>
      <c r="I28" s="91"/>
      <c r="J28" s="25"/>
      <c r="K28" s="25"/>
      <c r="L28" s="25"/>
    </row>
    <row r="29" spans="1:12">
      <c r="A29" s="92"/>
      <c r="B29" s="25"/>
      <c r="C29" s="25"/>
      <c r="D29" s="41"/>
      <c r="E29" s="41"/>
      <c r="F29" s="41"/>
      <c r="G29" s="41"/>
      <c r="H29" s="93"/>
      <c r="I29" s="86"/>
      <c r="J29" s="25"/>
      <c r="K29" s="25"/>
      <c r="L29" s="25"/>
    </row>
    <row r="30" spans="1:12">
      <c r="A30" s="94"/>
      <c r="B30" s="95"/>
      <c r="C30" s="95"/>
      <c r="D30" s="96"/>
      <c r="E30" s="94"/>
      <c r="F30" s="95"/>
      <c r="G30" s="95"/>
      <c r="H30" s="97"/>
      <c r="I30" s="98"/>
      <c r="J30" s="25"/>
      <c r="K30" s="25"/>
      <c r="L30" s="25"/>
    </row>
    <row r="31" spans="1:12">
      <c r="A31" s="53"/>
      <c r="B31" s="54"/>
      <c r="C31" s="68"/>
      <c r="D31" s="99"/>
      <c r="E31" s="99"/>
      <c r="F31" s="99"/>
      <c r="G31" s="100"/>
      <c r="H31" s="41"/>
      <c r="I31" s="101"/>
      <c r="J31" s="25"/>
      <c r="K31" s="25"/>
      <c r="L31" s="25"/>
    </row>
    <row r="32" spans="1:12">
      <c r="A32" s="94"/>
      <c r="B32" s="95"/>
      <c r="C32" s="95"/>
      <c r="D32" s="96"/>
      <c r="E32" s="94"/>
      <c r="F32" s="95"/>
      <c r="G32" s="95"/>
      <c r="H32" s="97"/>
      <c r="I32" s="98"/>
      <c r="J32" s="25"/>
      <c r="K32" s="25"/>
      <c r="L32" s="25"/>
    </row>
    <row r="33" spans="1:12">
      <c r="A33" s="53"/>
      <c r="B33" s="54"/>
      <c r="C33" s="68"/>
      <c r="D33" s="102"/>
      <c r="E33" s="102"/>
      <c r="F33" s="102"/>
      <c r="G33" s="51"/>
      <c r="H33" s="41"/>
      <c r="I33" s="103"/>
      <c r="J33" s="25"/>
      <c r="K33" s="25"/>
      <c r="L33" s="25"/>
    </row>
    <row r="34" spans="1:12">
      <c r="A34" s="94"/>
      <c r="B34" s="95"/>
      <c r="C34" s="95"/>
      <c r="D34" s="96"/>
      <c r="E34" s="94"/>
      <c r="F34" s="95"/>
      <c r="G34" s="95"/>
      <c r="H34" s="97"/>
      <c r="I34" s="98"/>
      <c r="J34" s="25"/>
      <c r="K34" s="25"/>
      <c r="L34" s="25"/>
    </row>
    <row r="35" spans="1:12">
      <c r="A35" s="53"/>
      <c r="B35" s="54"/>
      <c r="C35" s="68"/>
      <c r="D35" s="102"/>
      <c r="E35" s="102"/>
      <c r="F35" s="102"/>
      <c r="G35" s="51"/>
      <c r="H35" s="41"/>
      <c r="I35" s="103"/>
      <c r="J35" s="25"/>
      <c r="K35" s="25"/>
      <c r="L35" s="25"/>
    </row>
    <row r="36" spans="1:12">
      <c r="A36" s="94"/>
      <c r="B36" s="95"/>
      <c r="C36" s="95"/>
      <c r="D36" s="96"/>
      <c r="E36" s="94"/>
      <c r="F36" s="95"/>
      <c r="G36" s="95"/>
      <c r="H36" s="97"/>
      <c r="I36" s="98"/>
      <c r="J36" s="25"/>
      <c r="K36" s="25"/>
      <c r="L36" s="25"/>
    </row>
    <row r="37" spans="1:12">
      <c r="A37" s="104"/>
      <c r="B37" s="105"/>
      <c r="C37" s="106"/>
      <c r="D37" s="107"/>
      <c r="E37" s="41"/>
      <c r="F37" s="106"/>
      <c r="G37" s="107"/>
      <c r="H37" s="41"/>
      <c r="I37" s="46"/>
      <c r="J37" s="25"/>
      <c r="K37" s="25"/>
      <c r="L37" s="25"/>
    </row>
    <row r="38" spans="1:12">
      <c r="A38" s="94"/>
      <c r="B38" s="95"/>
      <c r="C38" s="95"/>
      <c r="D38" s="96"/>
      <c r="E38" s="94"/>
      <c r="F38" s="95"/>
      <c r="G38" s="95"/>
      <c r="H38" s="97"/>
      <c r="I38" s="98"/>
      <c r="J38" s="25"/>
      <c r="K38" s="25"/>
      <c r="L38" s="25"/>
    </row>
    <row r="39" spans="1:12">
      <c r="A39" s="104"/>
      <c r="B39" s="105"/>
      <c r="C39" s="108"/>
      <c r="D39" s="109"/>
      <c r="E39" s="41"/>
      <c r="F39" s="108"/>
      <c r="G39" s="109"/>
      <c r="H39" s="41"/>
      <c r="I39" s="46"/>
      <c r="J39" s="25"/>
      <c r="K39" s="25"/>
      <c r="L39" s="25"/>
    </row>
    <row r="40" spans="1:12">
      <c r="A40" s="94"/>
      <c r="B40" s="95"/>
      <c r="C40" s="95"/>
      <c r="D40" s="96"/>
      <c r="E40" s="94"/>
      <c r="F40" s="95"/>
      <c r="G40" s="95"/>
      <c r="H40" s="97"/>
      <c r="I40" s="98"/>
      <c r="J40" s="25"/>
      <c r="K40" s="25"/>
      <c r="L40" s="25"/>
    </row>
    <row r="41" spans="1:12">
      <c r="A41" s="110"/>
      <c r="B41" s="25"/>
      <c r="C41" s="25"/>
      <c r="D41" s="25"/>
      <c r="E41" s="111"/>
      <c r="F41" s="25"/>
      <c r="G41" s="25"/>
      <c r="H41" s="112"/>
      <c r="I41" s="113"/>
      <c r="J41" s="25"/>
      <c r="K41" s="25"/>
      <c r="L41" s="25"/>
    </row>
    <row r="42" spans="1:12">
      <c r="A42" s="104"/>
      <c r="B42" s="105"/>
      <c r="C42" s="108"/>
      <c r="D42" s="109"/>
      <c r="E42" s="41"/>
      <c r="F42" s="108"/>
      <c r="G42" s="109"/>
      <c r="H42" s="41"/>
      <c r="I42" s="46"/>
      <c r="J42" s="25"/>
      <c r="K42" s="25"/>
      <c r="L42" s="25"/>
    </row>
    <row r="43" spans="1:12">
      <c r="A43" s="114"/>
      <c r="B43" s="115"/>
      <c r="C43" s="115"/>
      <c r="D43" s="59"/>
      <c r="E43" s="59"/>
      <c r="F43" s="115"/>
      <c r="G43" s="59"/>
      <c r="H43" s="59"/>
      <c r="I43" s="116"/>
      <c r="J43" s="25"/>
      <c r="K43" s="25"/>
      <c r="L43" s="25"/>
    </row>
    <row r="44" spans="1:12">
      <c r="A44" s="60" t="s">
        <v>425</v>
      </c>
      <c r="B44" s="117"/>
      <c r="C44" s="97"/>
      <c r="D44" s="98"/>
      <c r="E44" s="41"/>
      <c r="F44" s="65"/>
      <c r="G44" s="95"/>
      <c r="H44" s="95"/>
      <c r="I44" s="96"/>
      <c r="J44" s="25"/>
      <c r="K44" s="25"/>
      <c r="L44" s="25"/>
    </row>
    <row r="45" spans="1:12">
      <c r="A45" s="104"/>
      <c r="B45" s="105"/>
      <c r="C45" s="106"/>
      <c r="D45" s="107"/>
      <c r="E45" s="41"/>
      <c r="F45" s="106"/>
      <c r="G45" s="118"/>
      <c r="H45" s="119"/>
      <c r="I45" s="120"/>
      <c r="J45" s="25"/>
      <c r="K45" s="25"/>
      <c r="L45" s="25"/>
    </row>
    <row r="46" spans="1:12">
      <c r="A46" s="60" t="s">
        <v>426</v>
      </c>
      <c r="B46" s="117"/>
      <c r="C46" s="65" t="s">
        <v>427</v>
      </c>
      <c r="D46" s="121"/>
      <c r="E46" s="121"/>
      <c r="F46" s="121"/>
      <c r="G46" s="121"/>
      <c r="H46" s="121"/>
      <c r="I46" s="122"/>
      <c r="J46" s="25"/>
      <c r="K46" s="25"/>
      <c r="L46" s="25"/>
    </row>
    <row r="47" spans="1:12">
      <c r="A47" s="53"/>
      <c r="B47" s="54"/>
      <c r="C47" s="68" t="s">
        <v>428</v>
      </c>
      <c r="D47" s="41"/>
      <c r="E47" s="41"/>
      <c r="F47" s="41"/>
      <c r="G47" s="41"/>
      <c r="H47" s="41"/>
      <c r="I47" s="46"/>
      <c r="J47" s="25"/>
      <c r="K47" s="25"/>
      <c r="L47" s="25"/>
    </row>
    <row r="48" spans="1:12">
      <c r="A48" s="60" t="s">
        <v>429</v>
      </c>
      <c r="B48" s="117"/>
      <c r="C48" s="123" t="s">
        <v>430</v>
      </c>
      <c r="D48" s="124"/>
      <c r="E48" s="125"/>
      <c r="F48" s="41"/>
      <c r="G48" s="79" t="s">
        <v>431</v>
      </c>
      <c r="H48" s="126"/>
      <c r="I48" s="127"/>
      <c r="J48" s="25"/>
      <c r="K48" s="25"/>
      <c r="L48" s="25"/>
    </row>
    <row r="49" spans="1:12">
      <c r="A49" s="53"/>
      <c r="B49" s="54"/>
      <c r="C49" s="68"/>
      <c r="D49" s="41"/>
      <c r="E49" s="41"/>
      <c r="F49" s="41"/>
      <c r="G49" s="41"/>
      <c r="H49" s="41"/>
      <c r="I49" s="46"/>
      <c r="J49" s="25"/>
      <c r="K49" s="25"/>
      <c r="L49" s="25"/>
    </row>
    <row r="50" spans="1:12">
      <c r="A50" s="60" t="s">
        <v>408</v>
      </c>
      <c r="B50" s="117"/>
      <c r="C50" s="128" t="s">
        <v>432</v>
      </c>
      <c r="D50" s="129"/>
      <c r="E50" s="129"/>
      <c r="F50" s="129"/>
      <c r="G50" s="129"/>
      <c r="H50" s="129"/>
      <c r="I50" s="127"/>
      <c r="J50" s="25"/>
      <c r="K50" s="25"/>
      <c r="L50" s="25"/>
    </row>
    <row r="51" spans="1:12">
      <c r="A51" s="53"/>
      <c r="B51" s="54"/>
      <c r="C51" s="41"/>
      <c r="D51" s="41"/>
      <c r="E51" s="41"/>
      <c r="F51" s="41"/>
      <c r="G51" s="41"/>
      <c r="H51" s="41"/>
      <c r="I51" s="46"/>
      <c r="J51" s="25"/>
      <c r="K51" s="25"/>
      <c r="L51" s="25"/>
    </row>
    <row r="52" spans="1:12">
      <c r="A52" s="47" t="s">
        <v>433</v>
      </c>
      <c r="B52" s="48"/>
      <c r="C52" s="126" t="s">
        <v>434</v>
      </c>
      <c r="D52" s="129"/>
      <c r="E52" s="129"/>
      <c r="F52" s="129"/>
      <c r="G52" s="129"/>
      <c r="H52" s="129"/>
      <c r="I52" s="67"/>
      <c r="J52" s="25"/>
      <c r="K52" s="25"/>
      <c r="L52" s="25"/>
    </row>
    <row r="53" spans="1:12">
      <c r="A53" s="130"/>
      <c r="B53" s="59"/>
      <c r="C53" s="131" t="s">
        <v>435</v>
      </c>
      <c r="D53" s="131"/>
      <c r="E53" s="131"/>
      <c r="F53" s="131"/>
      <c r="G53" s="131"/>
      <c r="H53" s="131"/>
      <c r="I53" s="132"/>
      <c r="J53" s="25"/>
      <c r="K53" s="25"/>
      <c r="L53" s="25"/>
    </row>
    <row r="54" spans="1:12">
      <c r="A54" s="130"/>
      <c r="B54" s="59"/>
      <c r="C54" s="35"/>
      <c r="D54" s="35"/>
      <c r="E54" s="35"/>
      <c r="F54" s="35"/>
      <c r="G54" s="35"/>
      <c r="H54" s="35"/>
      <c r="I54" s="132"/>
      <c r="J54" s="25"/>
      <c r="K54" s="25"/>
      <c r="L54" s="25"/>
    </row>
    <row r="55" spans="1:12">
      <c r="A55" s="130"/>
      <c r="B55" s="133" t="s">
        <v>436</v>
      </c>
      <c r="C55" s="134"/>
      <c r="D55" s="134"/>
      <c r="E55" s="134"/>
      <c r="F55" s="135"/>
      <c r="G55" s="135"/>
      <c r="H55" s="135"/>
      <c r="I55" s="136"/>
      <c r="J55" s="25"/>
      <c r="K55" s="25"/>
      <c r="L55" s="25"/>
    </row>
    <row r="56" spans="1:12">
      <c r="A56" s="130"/>
      <c r="B56" s="137" t="s">
        <v>437</v>
      </c>
      <c r="C56" s="138"/>
      <c r="D56" s="138"/>
      <c r="E56" s="138"/>
      <c r="F56" s="138"/>
      <c r="G56" s="138"/>
      <c r="H56" s="138"/>
      <c r="I56" s="139"/>
      <c r="J56" s="25"/>
      <c r="K56" s="25"/>
      <c r="L56" s="25"/>
    </row>
    <row r="57" spans="1:12">
      <c r="A57" s="130"/>
      <c r="B57" s="137" t="s">
        <v>438</v>
      </c>
      <c r="C57" s="138"/>
      <c r="D57" s="138"/>
      <c r="E57" s="138"/>
      <c r="F57" s="138"/>
      <c r="G57" s="138"/>
      <c r="H57" s="138"/>
      <c r="I57" s="136"/>
      <c r="J57" s="25"/>
      <c r="K57" s="25"/>
      <c r="L57" s="25"/>
    </row>
    <row r="58" spans="1:12">
      <c r="A58" s="130"/>
      <c r="B58" s="137" t="s">
        <v>439</v>
      </c>
      <c r="C58" s="138"/>
      <c r="D58" s="138"/>
      <c r="E58" s="138"/>
      <c r="F58" s="138"/>
      <c r="G58" s="138"/>
      <c r="H58" s="138"/>
      <c r="I58" s="139"/>
      <c r="J58" s="25"/>
      <c r="K58" s="25"/>
      <c r="L58" s="25"/>
    </row>
    <row r="59" spans="1:12">
      <c r="A59" s="130"/>
      <c r="B59" s="137" t="s">
        <v>440</v>
      </c>
      <c r="C59" s="138"/>
      <c r="D59" s="138"/>
      <c r="E59" s="138"/>
      <c r="F59" s="138"/>
      <c r="G59" s="138"/>
      <c r="H59" s="138"/>
      <c r="I59" s="139"/>
      <c r="J59" s="25"/>
      <c r="K59" s="25"/>
      <c r="L59" s="25"/>
    </row>
    <row r="60" spans="1:12">
      <c r="A60" s="130"/>
      <c r="B60" s="140"/>
      <c r="C60" s="17"/>
      <c r="D60" s="17"/>
      <c r="E60" s="17"/>
      <c r="F60" s="17"/>
      <c r="G60" s="17"/>
      <c r="H60" s="17"/>
      <c r="I60" s="141"/>
      <c r="J60" s="25"/>
      <c r="K60" s="25"/>
      <c r="L60" s="25"/>
    </row>
    <row r="61" spans="1:12" ht="14" thickBot="1">
      <c r="A61" s="142" t="s">
        <v>441</v>
      </c>
      <c r="B61" s="41"/>
      <c r="C61" s="41"/>
      <c r="D61" s="41"/>
      <c r="E61" s="41"/>
      <c r="F61" s="41"/>
      <c r="G61" s="143"/>
      <c r="H61" s="144"/>
      <c r="I61" s="145"/>
      <c r="J61" s="25"/>
      <c r="K61" s="25"/>
      <c r="L61" s="25"/>
    </row>
    <row r="62" spans="1:12">
      <c r="A62" s="40"/>
      <c r="B62" s="41"/>
      <c r="C62" s="41"/>
      <c r="D62" s="41"/>
      <c r="E62" s="59" t="s">
        <v>442</v>
      </c>
      <c r="F62" s="25"/>
      <c r="G62" s="146" t="s">
        <v>443</v>
      </c>
      <c r="H62" s="147"/>
      <c r="I62" s="148"/>
      <c r="J62" s="25"/>
      <c r="K62" s="25"/>
      <c r="L62" s="25"/>
    </row>
    <row r="63" spans="1:12">
      <c r="A63" s="149"/>
      <c r="B63" s="150"/>
      <c r="C63" s="151"/>
      <c r="D63" s="151"/>
      <c r="E63" s="151"/>
      <c r="F63" s="151"/>
      <c r="G63" s="152"/>
      <c r="H63" s="153"/>
      <c r="I63" s="154"/>
      <c r="J63" s="25"/>
      <c r="K63" s="25"/>
      <c r="L63" s="25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B56:I56"/>
    <mergeCell ref="B57:H57"/>
    <mergeCell ref="B58:I58"/>
    <mergeCell ref="B59:I59"/>
    <mergeCell ref="G62:I62"/>
    <mergeCell ref="G63:H63"/>
    <mergeCell ref="A50:B50"/>
    <mergeCell ref="C50:I50"/>
    <mergeCell ref="A52:B52"/>
    <mergeCell ref="C52:I52"/>
    <mergeCell ref="C53:H53"/>
    <mergeCell ref="B55:E55"/>
    <mergeCell ref="C45:D45"/>
    <mergeCell ref="F45:G45"/>
    <mergeCell ref="A46:B46"/>
    <mergeCell ref="C46:I46"/>
    <mergeCell ref="A48:B48"/>
    <mergeCell ref="C48:E48"/>
    <mergeCell ref="H48:I48"/>
    <mergeCell ref="A40:D40"/>
    <mergeCell ref="E40:G40"/>
    <mergeCell ref="H40:I40"/>
    <mergeCell ref="A44:B44"/>
    <mergeCell ref="C44:D44"/>
    <mergeCell ref="F44:I44"/>
    <mergeCell ref="A36:D36"/>
    <mergeCell ref="E36:G36"/>
    <mergeCell ref="H36:I36"/>
    <mergeCell ref="C37:D37"/>
    <mergeCell ref="F37:G37"/>
    <mergeCell ref="A38:D38"/>
    <mergeCell ref="E38:G38"/>
    <mergeCell ref="H38:I38"/>
    <mergeCell ref="D31:G31"/>
    <mergeCell ref="A32:D32"/>
    <mergeCell ref="E32:G32"/>
    <mergeCell ref="H32:I32"/>
    <mergeCell ref="A34:D34"/>
    <mergeCell ref="E34:G34"/>
    <mergeCell ref="H34:I34"/>
    <mergeCell ref="A28:D28"/>
    <mergeCell ref="E28:G28"/>
    <mergeCell ref="H28:I28"/>
    <mergeCell ref="A30:D30"/>
    <mergeCell ref="E30:G30"/>
    <mergeCell ref="H30:I30"/>
    <mergeCell ref="A22:B22"/>
    <mergeCell ref="D22:F22"/>
    <mergeCell ref="G22:H22"/>
    <mergeCell ref="A24:B24"/>
    <mergeCell ref="D24:G24"/>
    <mergeCell ref="A26:B26"/>
    <mergeCell ref="G26:H26"/>
    <mergeCell ref="A16:B16"/>
    <mergeCell ref="C16:I16"/>
    <mergeCell ref="A18:B18"/>
    <mergeCell ref="C18:I18"/>
    <mergeCell ref="A20:B20"/>
    <mergeCell ref="C20:I20"/>
    <mergeCell ref="A10:B11"/>
    <mergeCell ref="C10:E10"/>
    <mergeCell ref="A12:B12"/>
    <mergeCell ref="C12:I12"/>
    <mergeCell ref="A14:B14"/>
    <mergeCell ref="C14:D14"/>
    <mergeCell ref="F14:I14"/>
    <mergeCell ref="A1:C1"/>
    <mergeCell ref="A2:D2"/>
    <mergeCell ref="A4:I4"/>
    <mergeCell ref="A6:B6"/>
    <mergeCell ref="C6:D6"/>
    <mergeCell ref="A8:B8"/>
    <mergeCell ref="C8:D8"/>
  </mergeCells>
  <conditionalFormatting sqref="H29">
    <cfRule type="cellIs" dxfId="1" priority="1" stopIfTrue="1" operator="equal">
      <formula>"DA"</formula>
    </cfRule>
  </conditionalFormatting>
  <conditionalFormatting sqref="H2">
    <cfRule type="cellIs" dxfId="0" priority="2" stopIfTrue="1" operator="lessThan">
      <formula>#REF!</formula>
    </cfRule>
  </conditionalFormatting>
  <dataValidations count="2">
    <dataValidation type="textLength" allowBlank="1" showInputMessage="1" showErrorMessage="1" errorTitle="Neispravan MBS" error="MBS se unosi na devet znamenaka s vodećim nulama. Matični broj mora biti brojevna vrijednost." sqref="C8:D8 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C65544:D65544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C131080:D131080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C196616:D196616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C262152:D262152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C327688:D327688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C393224:D393224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C458760:D458760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C524296:D524296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C589832:D589832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C655368:D655368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C720904:D720904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C786440:D786440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C851976:D851976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C917512:D917512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C983048:D983048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" xr:uid="{6796186C-6BA9-5F42-90EE-3E803B0AF43C}">
      <formula1>9</formula1>
      <formula2>9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6:D6 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0619F020-937B-914E-9F8F-762CD6127F73}">
      <formula1>8</formula1>
      <formula2>8</formula2>
    </dataValidation>
  </dataValidations>
  <hyperlinks>
    <hyperlink ref="C20" r:id="rId1" xr:uid="{B38F6AE2-7664-9749-906F-391E2F332C0F}"/>
    <hyperlink ref="C18" r:id="rId2" xr:uid="{E35F6C7B-69FE-B345-8D76-F7DA5606176E}"/>
    <hyperlink ref="C50" r:id="rId3" xr:uid="{ED5A6DFE-8933-8F47-A1A8-71F363FA5763}"/>
  </hyperlinks>
  <pageMargins left="0.75" right="0.75" top="1" bottom="1" header="0.5" footer="0.5"/>
  <pageSetup scale="77" orientation="portrait" horizontalDpi="4294967295" verticalDpi="429496729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5"/>
  <sheetViews>
    <sheetView topLeftCell="A67" workbookViewId="0">
      <selection activeCell="C114" sqref="C114"/>
    </sheetView>
  </sheetViews>
  <sheetFormatPr baseColWidth="10" defaultColWidth="21.33203125" defaultRowHeight="15"/>
  <cols>
    <col min="1" max="1" width="40" customWidth="1" collapsed="1"/>
    <col min="2" max="3" width="21.33203125" style="10"/>
  </cols>
  <sheetData>
    <row r="1" spans="1:3" ht="16">
      <c r="B1" s="8" t="s">
        <v>288</v>
      </c>
      <c r="C1" s="8" t="s">
        <v>289</v>
      </c>
    </row>
    <row r="2" spans="1:3" ht="32">
      <c r="A2" s="12" t="s">
        <v>0</v>
      </c>
      <c r="B2" s="11">
        <v>0</v>
      </c>
      <c r="C2" s="11">
        <v>0</v>
      </c>
    </row>
    <row r="3" spans="1:3" ht="32">
      <c r="A3" s="12" t="s">
        <v>1</v>
      </c>
      <c r="B3" s="11">
        <f>B4+B11+B21+B32+B37</f>
        <v>72768557</v>
      </c>
      <c r="C3" s="11">
        <f>C4+C11+C21+C32+C37</f>
        <v>74925905.859999999</v>
      </c>
    </row>
    <row r="4" spans="1:3" ht="16">
      <c r="A4" s="12" t="s">
        <v>2</v>
      </c>
      <c r="B4" s="11">
        <f>B5+B6+B7+B8+B9+B10</f>
        <v>21770</v>
      </c>
      <c r="C4" s="11">
        <f>C5+C6+C7+C8+C9+C10</f>
        <v>24179.99</v>
      </c>
    </row>
    <row r="5" spans="1:3" ht="16">
      <c r="A5" s="2" t="s">
        <v>3</v>
      </c>
      <c r="B5" s="9">
        <v>0</v>
      </c>
      <c r="C5" s="9">
        <v>0</v>
      </c>
    </row>
    <row r="6" spans="1:3" ht="32">
      <c r="A6" s="2" t="s">
        <v>4</v>
      </c>
      <c r="B6" s="9">
        <v>21770</v>
      </c>
      <c r="C6" s="9">
        <v>24179.99</v>
      </c>
    </row>
    <row r="7" spans="1:3" ht="16">
      <c r="A7" s="2" t="s">
        <v>5</v>
      </c>
      <c r="B7" s="9">
        <v>0</v>
      </c>
      <c r="C7" s="9">
        <v>0</v>
      </c>
    </row>
    <row r="8" spans="1:3" ht="16">
      <c r="A8" s="2" t="s">
        <v>6</v>
      </c>
      <c r="B8" s="9">
        <v>0</v>
      </c>
      <c r="C8" s="9">
        <v>0</v>
      </c>
    </row>
    <row r="9" spans="1:3" ht="16">
      <c r="A9" s="2" t="s">
        <v>7</v>
      </c>
      <c r="B9" s="9">
        <v>0</v>
      </c>
      <c r="C9" s="9">
        <v>0</v>
      </c>
    </row>
    <row r="10" spans="1:3" ht="16">
      <c r="A10" s="2" t="s">
        <v>8</v>
      </c>
      <c r="B10" s="9">
        <v>0</v>
      </c>
      <c r="C10" s="9">
        <v>0</v>
      </c>
    </row>
    <row r="11" spans="1:3" ht="16">
      <c r="A11" s="12" t="s">
        <v>9</v>
      </c>
      <c r="B11" s="11">
        <f>B12+B13+B14+B15+B16+B17+B18+B19+B20</f>
        <v>42411279</v>
      </c>
      <c r="C11" s="11">
        <f>C12+C13+C14+C15+C16+C17+C18+C19+C20</f>
        <v>44475216.469999999</v>
      </c>
    </row>
    <row r="12" spans="1:3" ht="16">
      <c r="A12" s="2" t="s">
        <v>10</v>
      </c>
      <c r="B12" s="9">
        <v>0</v>
      </c>
      <c r="C12" s="9">
        <v>0</v>
      </c>
    </row>
    <row r="13" spans="1:3" ht="16">
      <c r="A13" s="2" t="s">
        <v>11</v>
      </c>
      <c r="B13" s="9">
        <v>0</v>
      </c>
      <c r="C13" s="9">
        <v>0</v>
      </c>
    </row>
    <row r="14" spans="1:3" ht="16">
      <c r="A14" s="2" t="s">
        <v>12</v>
      </c>
      <c r="B14" s="9">
        <v>22266</v>
      </c>
      <c r="C14" s="9">
        <v>38163.89</v>
      </c>
    </row>
    <row r="15" spans="1:3" ht="32">
      <c r="A15" s="2" t="s">
        <v>13</v>
      </c>
      <c r="B15" s="9">
        <v>3871</v>
      </c>
      <c r="C15" s="9">
        <v>0</v>
      </c>
    </row>
    <row r="16" spans="1:3" ht="16">
      <c r="A16" s="2" t="s">
        <v>14</v>
      </c>
      <c r="B16" s="9">
        <v>0</v>
      </c>
      <c r="C16" s="9">
        <v>0</v>
      </c>
    </row>
    <row r="17" spans="1:3" ht="16">
      <c r="A17" s="2" t="s">
        <v>15</v>
      </c>
      <c r="B17" s="9">
        <v>0</v>
      </c>
      <c r="C17" s="9">
        <v>0</v>
      </c>
    </row>
    <row r="18" spans="1:3" ht="16">
      <c r="A18" s="2" t="s">
        <v>16</v>
      </c>
      <c r="B18" s="9">
        <v>0</v>
      </c>
      <c r="C18" s="9">
        <v>0</v>
      </c>
    </row>
    <row r="19" spans="1:3" ht="16">
      <c r="A19" s="2" t="s">
        <v>17</v>
      </c>
      <c r="B19" s="9">
        <v>0</v>
      </c>
      <c r="C19" s="9">
        <v>0</v>
      </c>
    </row>
    <row r="20" spans="1:3" ht="16">
      <c r="A20" s="2" t="s">
        <v>18</v>
      </c>
      <c r="B20" s="9">
        <v>42385142</v>
      </c>
      <c r="C20" s="9">
        <f>28868013.01+15569039.57</f>
        <v>44437052.579999998</v>
      </c>
    </row>
    <row r="21" spans="1:3" ht="32">
      <c r="A21" s="12" t="s">
        <v>19</v>
      </c>
      <c r="B21" s="11">
        <f>B22+B23+B24+B25+B26+B27+B28+B29+B30+B31</f>
        <v>30335508</v>
      </c>
      <c r="C21" s="11">
        <f>C22+C23+C24+C25+C26+C27+C28+C29+C30+C31</f>
        <v>30426509.399999999</v>
      </c>
    </row>
    <row r="22" spans="1:3" ht="32">
      <c r="A22" s="2" t="s">
        <v>20</v>
      </c>
      <c r="B22" s="9">
        <v>27931354</v>
      </c>
      <c r="C22" s="9">
        <v>27931355.16</v>
      </c>
    </row>
    <row r="23" spans="1:3" ht="32">
      <c r="A23" s="2" t="s">
        <v>21</v>
      </c>
      <c r="B23" s="9">
        <v>0</v>
      </c>
      <c r="C23" s="9">
        <v>0</v>
      </c>
    </row>
    <row r="24" spans="1:3" ht="32">
      <c r="A24" s="2" t="s">
        <v>22</v>
      </c>
      <c r="B24" s="9">
        <v>0</v>
      </c>
      <c r="C24" s="9">
        <v>0</v>
      </c>
    </row>
    <row r="25" spans="1:3" ht="32">
      <c r="A25" s="2" t="s">
        <v>23</v>
      </c>
      <c r="B25" s="9">
        <v>0</v>
      </c>
      <c r="C25" s="9">
        <v>0</v>
      </c>
    </row>
    <row r="26" spans="1:3" ht="32">
      <c r="A26" s="2" t="s">
        <v>24</v>
      </c>
      <c r="B26" s="9">
        <v>0</v>
      </c>
      <c r="C26" s="9">
        <v>0</v>
      </c>
    </row>
    <row r="27" spans="1:3" ht="32">
      <c r="A27" s="2" t="s">
        <v>25</v>
      </c>
      <c r="B27" s="9">
        <v>148549</v>
      </c>
      <c r="C27" s="9">
        <v>0</v>
      </c>
    </row>
    <row r="28" spans="1:3" ht="16">
      <c r="A28" s="2" t="s">
        <v>26</v>
      </c>
      <c r="B28" s="9">
        <v>0</v>
      </c>
      <c r="C28" s="9">
        <v>0</v>
      </c>
    </row>
    <row r="29" spans="1:3" ht="16">
      <c r="A29" s="2" t="s">
        <v>27</v>
      </c>
      <c r="B29" s="9">
        <v>0</v>
      </c>
      <c r="C29" s="9">
        <v>239549.24</v>
      </c>
    </row>
    <row r="30" spans="1:3" ht="32">
      <c r="A30" s="2" t="s">
        <v>28</v>
      </c>
      <c r="B30" s="9">
        <v>0</v>
      </c>
      <c r="C30" s="9">
        <v>11000</v>
      </c>
    </row>
    <row r="31" spans="1:3" ht="16">
      <c r="A31" s="2" t="s">
        <v>29</v>
      </c>
      <c r="B31" s="9">
        <v>2255605</v>
      </c>
      <c r="C31" s="9">
        <v>2244605</v>
      </c>
    </row>
    <row r="32" spans="1:3" ht="16">
      <c r="A32" s="12" t="s">
        <v>30</v>
      </c>
      <c r="B32" s="11">
        <f>B33+B34+B35+B36</f>
        <v>0</v>
      </c>
      <c r="C32" s="11">
        <f>C33+C34+C35+C36</f>
        <v>0</v>
      </c>
    </row>
    <row r="33" spans="1:3" ht="16">
      <c r="A33" s="2" t="s">
        <v>31</v>
      </c>
      <c r="B33" s="9">
        <v>0</v>
      </c>
      <c r="C33" s="9">
        <v>0</v>
      </c>
    </row>
    <row r="34" spans="1:3" ht="32">
      <c r="A34" s="2" t="s">
        <v>32</v>
      </c>
      <c r="B34" s="9">
        <v>0</v>
      </c>
      <c r="C34" s="9">
        <v>0</v>
      </c>
    </row>
    <row r="35" spans="1:3" ht="16">
      <c r="A35" s="2" t="s">
        <v>33</v>
      </c>
      <c r="B35" s="9">
        <v>0</v>
      </c>
      <c r="C35" s="9">
        <v>0</v>
      </c>
    </row>
    <row r="36" spans="1:3" ht="16">
      <c r="A36" s="2" t="s">
        <v>34</v>
      </c>
      <c r="B36" s="9">
        <v>0</v>
      </c>
      <c r="C36" s="9">
        <v>0</v>
      </c>
    </row>
    <row r="37" spans="1:3" ht="16">
      <c r="A37" s="12" t="s">
        <v>35</v>
      </c>
      <c r="B37" s="11">
        <v>0</v>
      </c>
      <c r="C37" s="11">
        <v>0</v>
      </c>
    </row>
    <row r="38" spans="1:3" ht="32">
      <c r="A38" s="12" t="s">
        <v>36</v>
      </c>
      <c r="B38" s="11">
        <f>B39+B47+B54</f>
        <v>6530027</v>
      </c>
      <c r="C38" s="11">
        <f>C39+C47+C54+C64</f>
        <v>10373054.560000001</v>
      </c>
    </row>
    <row r="39" spans="1:3" ht="16">
      <c r="A39" s="12" t="s">
        <v>37</v>
      </c>
      <c r="B39" s="11">
        <f>B40+B41+B42+B43+B44+B45+B46</f>
        <v>0</v>
      </c>
      <c r="C39" s="11">
        <f>C40+C41+C42+C43+C44+C45+C46</f>
        <v>0</v>
      </c>
    </row>
    <row r="40" spans="1:3" ht="16">
      <c r="A40" s="2" t="s">
        <v>38</v>
      </c>
      <c r="B40" s="9">
        <v>0</v>
      </c>
      <c r="C40" s="9">
        <v>0</v>
      </c>
    </row>
    <row r="41" spans="1:3" ht="16">
      <c r="A41" s="2" t="s">
        <v>39</v>
      </c>
      <c r="B41" s="9">
        <v>0</v>
      </c>
      <c r="C41" s="9">
        <v>0</v>
      </c>
    </row>
    <row r="42" spans="1:3" ht="16">
      <c r="A42" s="2" t="s">
        <v>40</v>
      </c>
      <c r="B42" s="9">
        <v>0</v>
      </c>
      <c r="C42" s="9">
        <v>0</v>
      </c>
    </row>
    <row r="43" spans="1:3" ht="16">
      <c r="A43" s="2" t="s">
        <v>41</v>
      </c>
      <c r="B43" s="9">
        <v>0</v>
      </c>
      <c r="C43" s="9">
        <v>0</v>
      </c>
    </row>
    <row r="44" spans="1:3" ht="16">
      <c r="A44" s="2" t="s">
        <v>42</v>
      </c>
      <c r="B44" s="9">
        <v>0</v>
      </c>
      <c r="C44" s="9">
        <v>0</v>
      </c>
    </row>
    <row r="45" spans="1:3" ht="16">
      <c r="A45" s="2" t="s">
        <v>43</v>
      </c>
      <c r="B45" s="9">
        <v>0</v>
      </c>
      <c r="C45" s="9">
        <v>0</v>
      </c>
    </row>
    <row r="46" spans="1:3" ht="16">
      <c r="A46" s="2" t="s">
        <v>44</v>
      </c>
      <c r="B46" s="9">
        <v>0</v>
      </c>
      <c r="C46" s="9">
        <v>0</v>
      </c>
    </row>
    <row r="47" spans="1:3" ht="16">
      <c r="A47" s="12" t="s">
        <v>45</v>
      </c>
      <c r="B47" s="11">
        <v>3141512</v>
      </c>
      <c r="C47" s="11">
        <f>C48+C49+C50+C51+C52+C53</f>
        <v>3203886.67</v>
      </c>
    </row>
    <row r="48" spans="1:3" ht="16">
      <c r="A48" s="2" t="s">
        <v>290</v>
      </c>
      <c r="B48" s="9">
        <v>68250</v>
      </c>
      <c r="C48" s="9">
        <v>0</v>
      </c>
    </row>
    <row r="49" spans="1:3" ht="32">
      <c r="A49" s="2" t="s">
        <v>46</v>
      </c>
      <c r="B49" s="9">
        <v>0</v>
      </c>
      <c r="C49" s="9">
        <v>0</v>
      </c>
    </row>
    <row r="50" spans="1:3" ht="16">
      <c r="A50" s="2" t="s">
        <v>47</v>
      </c>
      <c r="B50" s="9">
        <v>2442592</v>
      </c>
      <c r="C50" s="9">
        <f>2583076.09-126.23</f>
        <v>2582949.86</v>
      </c>
    </row>
    <row r="51" spans="1:3" ht="32">
      <c r="A51" s="2" t="s">
        <v>48</v>
      </c>
      <c r="B51" s="9">
        <v>0</v>
      </c>
      <c r="C51" s="9">
        <v>0</v>
      </c>
    </row>
    <row r="52" spans="1:3" ht="16">
      <c r="A52" s="2" t="s">
        <v>49</v>
      </c>
      <c r="B52" s="9">
        <v>216113</v>
      </c>
      <c r="C52" s="9">
        <f>90916.09+13123.47</f>
        <v>104039.56</v>
      </c>
    </row>
    <row r="53" spans="1:3" ht="16">
      <c r="A53" s="2" t="s">
        <v>50</v>
      </c>
      <c r="B53" s="9">
        <v>414557</v>
      </c>
      <c r="C53" s="9">
        <v>516897.25</v>
      </c>
    </row>
    <row r="54" spans="1:3" ht="32">
      <c r="A54" s="12" t="s">
        <v>51</v>
      </c>
      <c r="B54" s="11">
        <f>B55+B56+B57+B58+B59+B60+B61+B62+B63</f>
        <v>3388515</v>
      </c>
      <c r="C54" s="11">
        <f>C55+C56+C57+C58+C59+C60+C61+C62+C63</f>
        <v>3909943.82</v>
      </c>
    </row>
    <row r="55" spans="1:3" ht="32">
      <c r="A55" s="2" t="s">
        <v>52</v>
      </c>
      <c r="B55" s="9">
        <v>0</v>
      </c>
      <c r="C55" s="9">
        <v>0</v>
      </c>
    </row>
    <row r="56" spans="1:3" ht="32">
      <c r="A56" s="2" t="s">
        <v>53</v>
      </c>
      <c r="B56" s="9">
        <v>0</v>
      </c>
      <c r="C56" s="9">
        <v>0</v>
      </c>
    </row>
    <row r="57" spans="1:3" ht="32">
      <c r="A57" s="2" t="s">
        <v>54</v>
      </c>
      <c r="B57" s="9">
        <v>98500</v>
      </c>
      <c r="C57" s="9">
        <v>93500</v>
      </c>
    </row>
    <row r="58" spans="1:3" ht="32">
      <c r="A58" s="2" t="s">
        <v>55</v>
      </c>
      <c r="B58" s="9">
        <v>0</v>
      </c>
      <c r="C58" s="9">
        <v>0</v>
      </c>
    </row>
    <row r="59" spans="1:3" ht="32">
      <c r="A59" s="2" t="s">
        <v>56</v>
      </c>
      <c r="B59" s="9">
        <v>0</v>
      </c>
      <c r="C59" s="9">
        <v>0</v>
      </c>
    </row>
    <row r="60" spans="1:3" ht="32">
      <c r="A60" s="2" t="s">
        <v>57</v>
      </c>
      <c r="B60" s="9">
        <v>0</v>
      </c>
      <c r="C60" s="9">
        <v>0</v>
      </c>
    </row>
    <row r="61" spans="1:3" ht="16">
      <c r="A61" s="2" t="s">
        <v>58</v>
      </c>
      <c r="B61" s="9">
        <v>0</v>
      </c>
      <c r="C61" s="9">
        <v>0</v>
      </c>
    </row>
    <row r="62" spans="1:3" ht="16">
      <c r="A62" s="2" t="s">
        <v>59</v>
      </c>
      <c r="B62" s="9">
        <v>3290015</v>
      </c>
      <c r="C62" s="9">
        <f>3882493.82-C57+27450</f>
        <v>3816443.82</v>
      </c>
    </row>
    <row r="63" spans="1:3" ht="16">
      <c r="A63" s="2" t="s">
        <v>60</v>
      </c>
      <c r="B63" s="9">
        <v>0</v>
      </c>
      <c r="C63" s="9">
        <v>0</v>
      </c>
    </row>
    <row r="64" spans="1:3" ht="16">
      <c r="A64" s="12" t="s">
        <v>61</v>
      </c>
      <c r="B64" s="11">
        <v>79246</v>
      </c>
      <c r="C64" s="11">
        <f>3362988.69-103764.62</f>
        <v>3259224.07</v>
      </c>
    </row>
    <row r="65" spans="1:3" ht="32">
      <c r="A65" s="12" t="s">
        <v>62</v>
      </c>
      <c r="B65" s="11">
        <v>175125</v>
      </c>
      <c r="C65" s="11">
        <v>178185.53</v>
      </c>
    </row>
    <row r="66" spans="1:3" ht="16">
      <c r="A66" s="12" t="s">
        <v>63</v>
      </c>
      <c r="B66" s="11">
        <f>B3+B38+B65</f>
        <v>79473709</v>
      </c>
      <c r="C66" s="11">
        <f>C3+C38+C65</f>
        <v>85477145.950000003</v>
      </c>
    </row>
    <row r="67" spans="1:3" ht="16">
      <c r="A67" s="12" t="s">
        <v>64</v>
      </c>
      <c r="B67" s="13">
        <v>0</v>
      </c>
      <c r="C67" s="13">
        <v>0</v>
      </c>
    </row>
    <row r="68" spans="1:3" ht="32">
      <c r="A68" s="12" t="s">
        <v>65</v>
      </c>
      <c r="B68" s="11">
        <f>B69+B70+B71+B77+B78+B82+B85+B88</f>
        <v>63114945</v>
      </c>
      <c r="C68" s="11">
        <f>C69+C70+C71+C77+C78+C82+C85+C88</f>
        <v>62824563.950000003</v>
      </c>
    </row>
    <row r="69" spans="1:3" ht="16">
      <c r="A69" s="12" t="s">
        <v>66</v>
      </c>
      <c r="B69" s="11">
        <v>76248000</v>
      </c>
      <c r="C69" s="11">
        <v>76248000</v>
      </c>
    </row>
    <row r="70" spans="1:3" ht="16">
      <c r="A70" s="12" t="s">
        <v>67</v>
      </c>
      <c r="B70" s="11">
        <v>0</v>
      </c>
      <c r="C70" s="11">
        <v>0</v>
      </c>
    </row>
    <row r="71" spans="1:3" ht="16">
      <c r="A71" s="12" t="s">
        <v>68</v>
      </c>
      <c r="B71" s="11">
        <f>B72+B73+B74+B75+B76</f>
        <v>3357629</v>
      </c>
      <c r="C71" s="11">
        <f>C72+C73+C74+C75+C76</f>
        <v>3357629</v>
      </c>
    </row>
    <row r="72" spans="1:3" ht="16">
      <c r="A72" s="2" t="s">
        <v>69</v>
      </c>
      <c r="B72" s="9">
        <v>0</v>
      </c>
      <c r="C72" s="9">
        <v>0</v>
      </c>
    </row>
    <row r="73" spans="1:3" ht="16">
      <c r="A73" s="2" t="s">
        <v>70</v>
      </c>
      <c r="B73" s="9">
        <v>0</v>
      </c>
      <c r="C73" s="9">
        <v>0</v>
      </c>
    </row>
    <row r="74" spans="1:3" ht="16">
      <c r="A74" s="2" t="s">
        <v>71</v>
      </c>
      <c r="B74" s="9">
        <v>0</v>
      </c>
      <c r="C74" s="9">
        <v>0</v>
      </c>
    </row>
    <row r="75" spans="1:3" ht="16">
      <c r="A75" s="2" t="s">
        <v>72</v>
      </c>
      <c r="B75" s="9">
        <v>0</v>
      </c>
      <c r="C75" s="9">
        <v>0</v>
      </c>
    </row>
    <row r="76" spans="1:3" ht="16">
      <c r="A76" s="2" t="s">
        <v>73</v>
      </c>
      <c r="B76" s="9">
        <v>3357629</v>
      </c>
      <c r="C76" s="9">
        <v>3357629</v>
      </c>
    </row>
    <row r="77" spans="1:3" ht="16">
      <c r="A77" s="12" t="s">
        <v>74</v>
      </c>
      <c r="B77" s="11">
        <v>0</v>
      </c>
      <c r="C77" s="11">
        <v>0</v>
      </c>
    </row>
    <row r="78" spans="1:3" ht="16">
      <c r="A78" s="12" t="s">
        <v>75</v>
      </c>
      <c r="B78" s="11">
        <f>B79+B80+B81</f>
        <v>-1024349</v>
      </c>
      <c r="C78" s="11">
        <f>C79+C80+C81</f>
        <v>-1024348.66</v>
      </c>
    </row>
    <row r="79" spans="1:3" ht="32">
      <c r="A79" s="2" t="s">
        <v>76</v>
      </c>
      <c r="B79" s="9">
        <v>-1024349</v>
      </c>
      <c r="C79" s="9">
        <v>-1024348.66</v>
      </c>
    </row>
    <row r="80" spans="1:3" ht="16">
      <c r="A80" s="2" t="s">
        <v>77</v>
      </c>
      <c r="B80" s="9">
        <v>0</v>
      </c>
      <c r="C80" s="9">
        <v>0</v>
      </c>
    </row>
    <row r="81" spans="1:3" ht="32">
      <c r="A81" s="2" t="s">
        <v>78</v>
      </c>
      <c r="B81" s="9">
        <v>0</v>
      </c>
      <c r="C81" s="9">
        <v>0</v>
      </c>
    </row>
    <row r="82" spans="1:3" ht="32">
      <c r="A82" s="12" t="s">
        <v>79</v>
      </c>
      <c r="B82" s="11">
        <f>B83-B84</f>
        <v>-14578417</v>
      </c>
      <c r="C82" s="11">
        <f>C83+C84</f>
        <v>-15466335</v>
      </c>
    </row>
    <row r="83" spans="1:3" ht="16">
      <c r="A83" s="2" t="s">
        <v>80</v>
      </c>
      <c r="B83" s="9">
        <v>0</v>
      </c>
      <c r="C83" s="9">
        <v>0</v>
      </c>
    </row>
    <row r="84" spans="1:3" ht="16">
      <c r="A84" s="2" t="s">
        <v>81</v>
      </c>
      <c r="B84" s="9">
        <v>14578417</v>
      </c>
      <c r="C84" s="9">
        <f>B82+B85</f>
        <v>-15466335</v>
      </c>
    </row>
    <row r="85" spans="1:3" ht="32">
      <c r="A85" s="12" t="s">
        <v>82</v>
      </c>
      <c r="B85" s="11">
        <f>B86-B87</f>
        <v>-887918</v>
      </c>
      <c r="C85" s="11">
        <f>C86-C87</f>
        <v>-290381.39</v>
      </c>
    </row>
    <row r="86" spans="1:3" ht="16">
      <c r="A86" s="2" t="s">
        <v>83</v>
      </c>
      <c r="B86" s="9">
        <v>0</v>
      </c>
      <c r="C86" s="9">
        <v>0</v>
      </c>
    </row>
    <row r="87" spans="1:3" ht="16">
      <c r="A87" s="2" t="s">
        <v>84</v>
      </c>
      <c r="B87" s="9">
        <v>887918</v>
      </c>
      <c r="C87" s="9">
        <v>290381.39</v>
      </c>
    </row>
    <row r="88" spans="1:3" ht="16">
      <c r="A88" s="12" t="s">
        <v>85</v>
      </c>
      <c r="B88" s="11">
        <v>0</v>
      </c>
      <c r="C88" s="11">
        <v>0</v>
      </c>
    </row>
    <row r="89" spans="1:3" ht="16">
      <c r="A89" s="12" t="s">
        <v>86</v>
      </c>
      <c r="B89" s="11">
        <f>B90+B91+B92+B93+B94+B95</f>
        <v>0</v>
      </c>
      <c r="C89" s="11">
        <f>C90+C91+C92+C93+C94+C95</f>
        <v>0</v>
      </c>
    </row>
    <row r="90" spans="1:3" ht="32">
      <c r="A90" s="2" t="s">
        <v>87</v>
      </c>
      <c r="B90" s="9">
        <v>0</v>
      </c>
      <c r="C90" s="9">
        <v>0</v>
      </c>
    </row>
    <row r="91" spans="1:3" ht="16">
      <c r="A91" s="2" t="s">
        <v>88</v>
      </c>
      <c r="B91" s="9">
        <v>0</v>
      </c>
      <c r="C91" s="9">
        <v>0</v>
      </c>
    </row>
    <row r="92" spans="1:3" ht="16">
      <c r="A92" s="2" t="s">
        <v>89</v>
      </c>
      <c r="B92" s="9">
        <v>0</v>
      </c>
      <c r="C92" s="9">
        <v>0</v>
      </c>
    </row>
    <row r="93" spans="1:3" ht="32">
      <c r="A93" s="2" t="s">
        <v>90</v>
      </c>
      <c r="B93" s="9">
        <v>0</v>
      </c>
      <c r="C93" s="9">
        <v>0</v>
      </c>
    </row>
    <row r="94" spans="1:3" ht="32">
      <c r="A94" s="2" t="s">
        <v>91</v>
      </c>
      <c r="B94" s="9">
        <v>0</v>
      </c>
      <c r="C94" s="9">
        <v>0</v>
      </c>
    </row>
    <row r="95" spans="1:3" ht="16">
      <c r="A95" s="2" t="s">
        <v>92</v>
      </c>
      <c r="B95" s="9">
        <v>0</v>
      </c>
      <c r="C95" s="9">
        <v>0</v>
      </c>
    </row>
    <row r="96" spans="1:3" ht="16">
      <c r="A96" s="12" t="s">
        <v>93</v>
      </c>
      <c r="B96" s="11">
        <f>B97+B98+B99+B100+B101+B102+B103+B104+B105+B106+B107</f>
        <v>9653539</v>
      </c>
      <c r="C96" s="11">
        <f>C97+C98+C99+C100+C101+C102+C103+C104+C105+C106+C107</f>
        <v>15375247.220000001</v>
      </c>
    </row>
    <row r="97" spans="1:3" ht="16">
      <c r="A97" s="2" t="s">
        <v>94</v>
      </c>
      <c r="B97" s="9">
        <v>0</v>
      </c>
      <c r="C97" s="9">
        <v>0</v>
      </c>
    </row>
    <row r="98" spans="1:3" ht="32">
      <c r="A98" s="2" t="s">
        <v>95</v>
      </c>
      <c r="B98" s="9">
        <v>0</v>
      </c>
      <c r="C98" s="9">
        <v>0</v>
      </c>
    </row>
    <row r="99" spans="1:3" ht="32">
      <c r="A99" s="2" t="s">
        <v>96</v>
      </c>
      <c r="B99" s="9">
        <v>0</v>
      </c>
      <c r="C99" s="9">
        <v>0</v>
      </c>
    </row>
    <row r="100" spans="1:3" ht="32">
      <c r="A100" s="2" t="s">
        <v>97</v>
      </c>
      <c r="B100" s="9">
        <v>0</v>
      </c>
      <c r="C100" s="9">
        <v>0</v>
      </c>
    </row>
    <row r="101" spans="1:3" ht="16">
      <c r="A101" s="2" t="s">
        <v>98</v>
      </c>
      <c r="B101" s="9">
        <v>0</v>
      </c>
      <c r="C101" s="9">
        <v>0</v>
      </c>
    </row>
    <row r="102" spans="1:3" ht="32">
      <c r="A102" s="2" t="s">
        <v>99</v>
      </c>
      <c r="B102" s="9">
        <v>9653539</v>
      </c>
      <c r="C102" s="9">
        <v>15375247.220000001</v>
      </c>
    </row>
    <row r="103" spans="1:3" ht="16">
      <c r="A103" s="2" t="s">
        <v>100</v>
      </c>
      <c r="B103" s="9">
        <v>0</v>
      </c>
      <c r="C103" s="9">
        <v>0</v>
      </c>
    </row>
    <row r="104" spans="1:3" ht="16">
      <c r="A104" s="2" t="s">
        <v>101</v>
      </c>
      <c r="B104" s="9">
        <v>0</v>
      </c>
      <c r="C104" s="9">
        <v>0</v>
      </c>
    </row>
    <row r="105" spans="1:3" ht="16">
      <c r="A105" s="2" t="s">
        <v>102</v>
      </c>
      <c r="B105" s="9">
        <v>0</v>
      </c>
      <c r="C105" s="9">
        <v>0</v>
      </c>
    </row>
    <row r="106" spans="1:3" ht="16">
      <c r="A106" s="2" t="s">
        <v>103</v>
      </c>
      <c r="B106" s="9">
        <v>0</v>
      </c>
      <c r="C106" s="9">
        <v>0</v>
      </c>
    </row>
    <row r="107" spans="1:3" ht="16">
      <c r="A107" s="2" t="s">
        <v>104</v>
      </c>
      <c r="B107" s="9">
        <v>0</v>
      </c>
      <c r="C107" s="9">
        <v>0</v>
      </c>
    </row>
    <row r="108" spans="1:3" ht="16">
      <c r="A108" s="12" t="s">
        <v>105</v>
      </c>
      <c r="B108" s="11">
        <f>B109+B110+B111+B112+B113+B114+B115+B116+B117+B118+B119+B120+B121+B122</f>
        <v>6784471</v>
      </c>
      <c r="C108" s="11">
        <f>C109+C110+C111+C112+C113+C114+C115+C116+C117+C118+C119+C120+C121+C122</f>
        <v>7277334.7799999993</v>
      </c>
    </row>
    <row r="109" spans="1:3" ht="16">
      <c r="A109" s="2" t="s">
        <v>106</v>
      </c>
      <c r="B109" s="9">
        <v>0</v>
      </c>
      <c r="C109" s="9">
        <v>0</v>
      </c>
    </row>
    <row r="110" spans="1:3" ht="32">
      <c r="A110" s="2" t="s">
        <v>107</v>
      </c>
      <c r="B110" s="9">
        <v>103700</v>
      </c>
      <c r="C110" s="9">
        <v>103700</v>
      </c>
    </row>
    <row r="111" spans="1:3" ht="32">
      <c r="A111" s="2" t="s">
        <v>108</v>
      </c>
      <c r="B111" s="9">
        <v>0</v>
      </c>
      <c r="C111" s="9">
        <v>0</v>
      </c>
    </row>
    <row r="112" spans="1:3" ht="32">
      <c r="A112" s="2" t="s">
        <v>109</v>
      </c>
      <c r="B112" s="9">
        <v>0</v>
      </c>
      <c r="C112" s="9">
        <v>0</v>
      </c>
    </row>
    <row r="113" spans="1:3" ht="16">
      <c r="A113" s="2" t="s">
        <v>110</v>
      </c>
      <c r="B113" s="9">
        <v>1215605</v>
      </c>
      <c r="C113" s="9">
        <f>787361.72-C110+0.58</f>
        <v>683662.29999999993</v>
      </c>
    </row>
    <row r="114" spans="1:3" ht="32">
      <c r="A114" s="2" t="s">
        <v>111</v>
      </c>
      <c r="B114" s="9">
        <v>0</v>
      </c>
      <c r="C114" s="9">
        <v>0</v>
      </c>
    </row>
    <row r="115" spans="1:3" ht="16">
      <c r="A115" s="2" t="s">
        <v>112</v>
      </c>
      <c r="B115" s="9">
        <v>4474353</v>
      </c>
      <c r="C115" s="9">
        <v>5898184.8899999997</v>
      </c>
    </row>
    <row r="116" spans="1:3" ht="16">
      <c r="A116" s="2" t="s">
        <v>113</v>
      </c>
      <c r="B116" s="9">
        <v>897585</v>
      </c>
      <c r="C116" s="9">
        <f>1034912.77-585482.78</f>
        <v>449429.99</v>
      </c>
    </row>
    <row r="117" spans="1:3" ht="16">
      <c r="A117" s="2" t="s">
        <v>114</v>
      </c>
      <c r="B117" s="9">
        <v>0</v>
      </c>
      <c r="C117" s="9">
        <v>0</v>
      </c>
    </row>
    <row r="118" spans="1:3" ht="16">
      <c r="A118" s="2" t="s">
        <v>115</v>
      </c>
      <c r="B118" s="9">
        <v>59292</v>
      </c>
      <c r="C118" s="9">
        <v>99346.68</v>
      </c>
    </row>
    <row r="119" spans="1:3" ht="16">
      <c r="A119" s="2" t="s">
        <v>116</v>
      </c>
      <c r="B119" s="9">
        <v>33936</v>
      </c>
      <c r="C119" s="9">
        <v>43010.92</v>
      </c>
    </row>
    <row r="120" spans="1:3" ht="16">
      <c r="A120" s="2" t="s">
        <v>117</v>
      </c>
      <c r="B120" s="9">
        <v>0</v>
      </c>
      <c r="C120" s="9">
        <v>0</v>
      </c>
    </row>
    <row r="121" spans="1:3" ht="32">
      <c r="A121" s="2" t="s">
        <v>118</v>
      </c>
      <c r="B121" s="9">
        <v>0</v>
      </c>
      <c r="C121" s="9">
        <v>0</v>
      </c>
    </row>
    <row r="122" spans="1:3" ht="16">
      <c r="A122" s="2" t="s">
        <v>119</v>
      </c>
      <c r="B122" s="9">
        <v>0</v>
      </c>
      <c r="C122" s="9">
        <v>0</v>
      </c>
    </row>
    <row r="123" spans="1:3" ht="32">
      <c r="A123" s="12" t="s">
        <v>120</v>
      </c>
      <c r="B123" s="11">
        <v>0</v>
      </c>
      <c r="C123" s="11">
        <v>0</v>
      </c>
    </row>
    <row r="124" spans="1:3" ht="32">
      <c r="A124" s="12" t="s">
        <v>121</v>
      </c>
      <c r="B124" s="11">
        <f>B68+B88+B89+B96+B108+B123</f>
        <v>79552955</v>
      </c>
      <c r="C124" s="11">
        <f>C68+C88+C89+C96+C108+C123</f>
        <v>85477145.950000003</v>
      </c>
    </row>
    <row r="125" spans="1:3" ht="16">
      <c r="A125" s="12" t="s">
        <v>122</v>
      </c>
      <c r="B125" s="13">
        <v>0</v>
      </c>
      <c r="C125" s="13">
        <v>0</v>
      </c>
    </row>
  </sheetData>
  <hyperlinks>
    <hyperlink ref="B2" location="'Formule polja'!B103" display="P1074366" xr:uid="{00000000-0004-0000-0000-000000000000}"/>
    <hyperlink ref="B3" location="'Formule polja'!B97" display="P1074368" xr:uid="{00000000-0004-0000-0000-000001000000}"/>
    <hyperlink ref="B4" location="'Formule polja'!B91" display="P1074370" xr:uid="{00000000-0004-0000-0000-000002000000}"/>
    <hyperlink ref="B5" location="'Formule polja'!B85" display="P1074372" xr:uid="{00000000-0004-0000-0000-000003000000}"/>
    <hyperlink ref="B6" location="'Formule polja'!B79" display="P1074374" xr:uid="{00000000-0004-0000-0000-000004000000}"/>
    <hyperlink ref="B7" location="'Formule polja'!B73" display="P1074376" xr:uid="{00000000-0004-0000-0000-000005000000}"/>
    <hyperlink ref="B8" location="'Formule polja'!B67" display="P1074492" xr:uid="{00000000-0004-0000-0000-000006000000}"/>
    <hyperlink ref="B9" location="'Formule polja'!B61" display="P1074494" xr:uid="{00000000-0004-0000-0000-000007000000}"/>
    <hyperlink ref="B10" location="'Formule polja'!B55" display="P1074576" xr:uid="{00000000-0004-0000-0000-000008000000}"/>
    <hyperlink ref="B11" location="'Formule polja'!B49" display="P1074578" xr:uid="{00000000-0004-0000-0000-000009000000}"/>
    <hyperlink ref="B12" location="'Formule polja'!B43" display="P1074656" xr:uid="{00000000-0004-0000-0000-00000A000000}"/>
    <hyperlink ref="B13" location="'Formule polja'!B37" display="P1074658" xr:uid="{00000000-0004-0000-0000-00000B000000}"/>
    <hyperlink ref="B14" location="'Formule polja'!B1" display="P1074894" xr:uid="{00000000-0004-0000-0000-00000C000000}"/>
    <hyperlink ref="B15" location="'Formule polja'!B7" display="P1074896" xr:uid="{00000000-0004-0000-0000-00000D000000}"/>
    <hyperlink ref="B16" location="'Formule polja'!B13" display="P1074898" xr:uid="{00000000-0004-0000-0000-00000E000000}"/>
    <hyperlink ref="B17" location="'Formule polja'!B19" display="P1074900" xr:uid="{00000000-0004-0000-0000-00000F000000}"/>
    <hyperlink ref="B18" location="'Formule polja'!B25" display="P1074902" xr:uid="{00000000-0004-0000-0000-000010000000}"/>
    <hyperlink ref="B19" location="'Formule polja'!B31" display="P1074904" xr:uid="{00000000-0004-0000-0000-000011000000}"/>
    <hyperlink ref="B20" location="'Formule polja'!B115" display="P1074906" xr:uid="{00000000-0004-0000-0000-000012000000}"/>
    <hyperlink ref="B21" location="'Formule polja'!B121" display="P1074908" xr:uid="{00000000-0004-0000-0000-000013000000}"/>
    <hyperlink ref="B22" location="'Formule polja'!B127" display="P1074910" xr:uid="{00000000-0004-0000-0000-000014000000}"/>
    <hyperlink ref="B23" location="'Formule polja'!B133" display="P1074914" xr:uid="{00000000-0004-0000-0000-000015000000}"/>
    <hyperlink ref="B24" location="'Formule polja'!B160" display="P1074918" xr:uid="{00000000-0004-0000-0000-000016000000}"/>
    <hyperlink ref="B25" location="'Formule polja'!B172" display="P1074927" xr:uid="{00000000-0004-0000-0000-000017000000}"/>
    <hyperlink ref="B26" location="'Formule polja'!B178" display="P1074949" xr:uid="{00000000-0004-0000-0000-000018000000}"/>
    <hyperlink ref="B27" location="'Formule polja'!B184" display="P1074954" xr:uid="{00000000-0004-0000-0000-000019000000}"/>
    <hyperlink ref="B28" location="'Formule polja'!B190" display="P1074958" xr:uid="{00000000-0004-0000-0000-00001A000000}"/>
    <hyperlink ref="B29" location="'Formule polja'!B196" display="P1074962" xr:uid="{00000000-0004-0000-0000-00001B000000}"/>
    <hyperlink ref="B30" location="'Formule polja'!B166" display="P1074923" xr:uid="{00000000-0004-0000-0000-00001C000000}"/>
    <hyperlink ref="B31" location="'Formule polja'!B661" display="P1084406" xr:uid="{00000000-0004-0000-0000-00001D000000}"/>
    <hyperlink ref="B32" location="'Formule polja'!B202" display="P1074967" xr:uid="{00000000-0004-0000-0000-00001E000000}"/>
    <hyperlink ref="B33" location="'Formule polja'!B109" display="P1074975" xr:uid="{00000000-0004-0000-0000-00001F000000}"/>
    <hyperlink ref="B34" location="'Formule polja'!B208" display="P1074981" xr:uid="{00000000-0004-0000-0000-000020000000}"/>
    <hyperlink ref="B35" location="'Formule polja'!B214" display="P1074985" xr:uid="{00000000-0004-0000-0000-000021000000}"/>
    <hyperlink ref="B36" location="'Formule polja'!B220" display="P1074989" xr:uid="{00000000-0004-0000-0000-000022000000}"/>
    <hyperlink ref="B37" location="'Formule polja'!B226" display="P1074994" xr:uid="{00000000-0004-0000-0000-000023000000}"/>
    <hyperlink ref="B38" location="'Formule polja'!B139" display="P1074998" xr:uid="{00000000-0004-0000-0000-000024000000}"/>
    <hyperlink ref="B39" location="'Formule polja'!B145" display="P1075001" xr:uid="{00000000-0004-0000-0000-000025000000}"/>
    <hyperlink ref="B40" location="'Formule polja'!B151" display="P1075005" xr:uid="{00000000-0004-0000-0000-000026000000}"/>
    <hyperlink ref="B41" location="'Formule polja'!B229" display="P1075009" xr:uid="{00000000-0004-0000-0000-000027000000}"/>
    <hyperlink ref="B42" location="'Formule polja'!B235" display="P1075012" xr:uid="{00000000-0004-0000-0000-000028000000}"/>
    <hyperlink ref="B43" location="'Formule polja'!B241" display="P1075016" xr:uid="{00000000-0004-0000-0000-000029000000}"/>
    <hyperlink ref="B44" location="'Formule polja'!B247" display="P1075020" xr:uid="{00000000-0004-0000-0000-00002A000000}"/>
    <hyperlink ref="B45" location="'Formule polja'!B253" display="P1075026" xr:uid="{00000000-0004-0000-0000-00002B000000}"/>
    <hyperlink ref="B46" location="'Formule polja'!B268" display="P1075031" xr:uid="{00000000-0004-0000-0000-00002C000000}"/>
    <hyperlink ref="B47" location="'Formule polja'!B274" display="P1075035" xr:uid="{00000000-0004-0000-0000-00002D000000}"/>
    <hyperlink ref="B48" location="'Formule polja'!B280" display="P1075039" xr:uid="{00000000-0004-0000-0000-00002E000000}"/>
    <hyperlink ref="B49" location="'Formule polja'!B286" display="P1075055" xr:uid="{00000000-0004-0000-0000-00002F000000}"/>
    <hyperlink ref="B50" location="'Formule polja'!B259" display="P1075058" xr:uid="{00000000-0004-0000-0000-000030000000}"/>
    <hyperlink ref="B51" location="'Formule polja'!B316" display="P1075063" xr:uid="{00000000-0004-0000-0000-000031000000}"/>
    <hyperlink ref="B52" location="'Formule polja'!B322" display="P1075067" xr:uid="{00000000-0004-0000-0000-000032000000}"/>
    <hyperlink ref="B53" location="'Formule polja'!B328" display="P1075076" xr:uid="{00000000-0004-0000-0000-000033000000}"/>
    <hyperlink ref="B54" location="'Formule polja'!B334" display="P1075083" xr:uid="{00000000-0004-0000-0000-000034000000}"/>
    <hyperlink ref="B55" location="'Formule polja'!B265" display="P1075091" xr:uid="{00000000-0004-0000-0000-000035000000}"/>
    <hyperlink ref="B56" location="'Formule polja'!B373" display="P1075095" xr:uid="{00000000-0004-0000-0000-000036000000}"/>
    <hyperlink ref="B57" location="'Formule polja'!B379" display="P1075099" xr:uid="{00000000-0004-0000-0000-000037000000}"/>
    <hyperlink ref="B58" location="'Formule polja'!B385" display="P1075101" xr:uid="{00000000-0004-0000-0000-000038000000}"/>
    <hyperlink ref="B59" location="'Formule polja'!B313" display="P1075103" xr:uid="{00000000-0004-0000-0000-000039000000}"/>
    <hyperlink ref="B60" location="'Formule polja'!B388" display="P1075105" xr:uid="{00000000-0004-0000-0000-00003A000000}"/>
    <hyperlink ref="B61" location="'Formule polja'!B415" display="P1075107" xr:uid="{00000000-0004-0000-0000-00003B000000}"/>
    <hyperlink ref="B62" location="'Formule polja'!B436" display="P1075109" xr:uid="{00000000-0004-0000-0000-00003C000000}"/>
    <hyperlink ref="B63" location="'Formule polja'!B463" display="P1075111" xr:uid="{00000000-0004-0000-0000-00003D000000}"/>
    <hyperlink ref="B64" location="'Formule polja'!B295" display="P1075113" xr:uid="{00000000-0004-0000-0000-00003E000000}"/>
    <hyperlink ref="B65" location="'Formule polja'!B301" display="P1075115" xr:uid="{00000000-0004-0000-0000-00003F000000}"/>
    <hyperlink ref="B66" location="'Formule polja'!B307" display="P1075117" xr:uid="{00000000-0004-0000-0000-000040000000}"/>
    <hyperlink ref="B68" location="'Formule polja'!B421" display="P1075121" xr:uid="{00000000-0004-0000-0000-000041000000}"/>
    <hyperlink ref="B69" location="'Formule polja'!B469" display="P1075230" xr:uid="{00000000-0004-0000-0000-000042000000}"/>
    <hyperlink ref="B70" location="'Formule polja'!B475" display="P1075232" xr:uid="{00000000-0004-0000-0000-000043000000}"/>
    <hyperlink ref="B71" location="'Formule polja'!B427" display="P1075234" xr:uid="{00000000-0004-0000-0000-000044000000}"/>
    <hyperlink ref="B72" location="'Formule polja'!B343" display="P1075236" xr:uid="{00000000-0004-0000-0000-000045000000}"/>
    <hyperlink ref="B73" location="'Formule polja'!B349" display="P1075238" xr:uid="{00000000-0004-0000-0000-000046000000}"/>
    <hyperlink ref="B74" location="'Formule polja'!B355" display="P1075240" xr:uid="{00000000-0004-0000-0000-000047000000}"/>
    <hyperlink ref="B75" location="'Formule polja'!B361" display="P1075242" xr:uid="{00000000-0004-0000-0000-000048000000}"/>
    <hyperlink ref="B76" location="'Formule polja'!B367" display="P1075244" xr:uid="{00000000-0004-0000-0000-000049000000}"/>
    <hyperlink ref="B77" location="'Formule polja'!B481" display="P1075246" xr:uid="{00000000-0004-0000-0000-00004A000000}"/>
    <hyperlink ref="B78" location="'Formule polja'!B541" display="P1075248" xr:uid="{00000000-0004-0000-0000-00004B000000}"/>
    <hyperlink ref="B79" location="'Formule polja'!B487" display="P1075250" xr:uid="{00000000-0004-0000-0000-00004C000000}"/>
    <hyperlink ref="B80" location="'Formule polja'!B514" display="P1075252" xr:uid="{00000000-0004-0000-0000-00004D000000}"/>
    <hyperlink ref="B81" location="'Formule polja'!B397" display="P1075254" xr:uid="{00000000-0004-0000-0000-00004E000000}"/>
    <hyperlink ref="B82" location="'Formule polja'!B403" display="P1075256" xr:uid="{00000000-0004-0000-0000-00004F000000}"/>
    <hyperlink ref="B83" location="'Formule polja'!B409" display="P1075258" xr:uid="{00000000-0004-0000-0000-000050000000}"/>
    <hyperlink ref="B84" location="'Formule polja'!B517" display="P1075260" xr:uid="{00000000-0004-0000-0000-000051000000}"/>
    <hyperlink ref="B85" location="'Formule polja'!B571" display="P1075262" xr:uid="{00000000-0004-0000-0000-000052000000}"/>
    <hyperlink ref="B86" location="'Formule polja'!B526" display="P1075264" xr:uid="{00000000-0004-0000-0000-000053000000}"/>
    <hyperlink ref="B87" location="'Formule polja'!B532" display="P1075266" xr:uid="{00000000-0004-0000-0000-000054000000}"/>
    <hyperlink ref="B88" location="'Formule polja'!B538" display="P1075268" xr:uid="{00000000-0004-0000-0000-000055000000}"/>
    <hyperlink ref="B89" location="'Formule polja'!B439" display="P1075270" xr:uid="{00000000-0004-0000-0000-000056000000}"/>
    <hyperlink ref="B90" location="'Formule polja'!B445" display="P1075272" xr:uid="{00000000-0004-0000-0000-000057000000}"/>
    <hyperlink ref="B91" location="'Formule polja'!B451" display="P1075274" xr:uid="{00000000-0004-0000-0000-000058000000}"/>
    <hyperlink ref="B92" location="'Formule polja'!B457" display="P1075276" xr:uid="{00000000-0004-0000-0000-000059000000}"/>
    <hyperlink ref="B93" location="'Formule polja'!B568" display="P1075278" xr:uid="{00000000-0004-0000-0000-00005A000000}"/>
    <hyperlink ref="B94" location="'Formule polja'!B577" display="P1075280" xr:uid="{00000000-0004-0000-0000-00005B000000}"/>
    <hyperlink ref="B95" location="'Formule polja'!B634" display="P1075282" xr:uid="{00000000-0004-0000-0000-00005C000000}"/>
    <hyperlink ref="B96" location="'Formule polja'!B640" display="P1075284" xr:uid="{00000000-0004-0000-0000-00005D000000}"/>
    <hyperlink ref="B97" location="'Formule polja'!B646" display="P1075286" xr:uid="{00000000-0004-0000-0000-00005E000000}"/>
    <hyperlink ref="B98" location="'Formule polja'!B493" display="P1075288" xr:uid="{00000000-0004-0000-0000-00005F000000}"/>
    <hyperlink ref="B99" location="'Formule polja'!B499" display="P1075290" xr:uid="{00000000-0004-0000-0000-000060000000}"/>
    <hyperlink ref="B100" location="'Formule polja'!B505" display="P1075292" xr:uid="{00000000-0004-0000-0000-000061000000}"/>
    <hyperlink ref="B101" location="'Formule polja'!B616" display="P1075294" xr:uid="{00000000-0004-0000-0000-000062000000}"/>
    <hyperlink ref="B102" location="'Formule polja'!B622" display="P1075296" xr:uid="{00000000-0004-0000-0000-000063000000}"/>
    <hyperlink ref="B103" location="'Formule polja'!B655" display="P1075298" xr:uid="{00000000-0004-0000-0000-000064000000}"/>
    <hyperlink ref="B104" location="'Formule polja'!B631" display="P1075300" xr:uid="{00000000-0004-0000-0000-000065000000}"/>
    <hyperlink ref="B105" location="'Formule polja'!B583" display="P1075302" xr:uid="{00000000-0004-0000-0000-000066000000}"/>
    <hyperlink ref="B106" location="'Formule polja'!B589" display="P1075304" xr:uid="{00000000-0004-0000-0000-000067000000}"/>
    <hyperlink ref="B107" location="'Formule polja'!B547" display="P1075306" xr:uid="{00000000-0004-0000-0000-000068000000}"/>
    <hyperlink ref="B108" location="'Formule polja'!B553" display="P1075308" xr:uid="{00000000-0004-0000-0000-000069000000}"/>
    <hyperlink ref="B109" location="'Formule polja'!B559" display="P1075310" xr:uid="{00000000-0004-0000-0000-00006A000000}"/>
    <hyperlink ref="B110" location="'Formule polja'!B658" display="P1075312" xr:uid="{00000000-0004-0000-0000-00006B000000}"/>
    <hyperlink ref="B111" location="'Formule polja'!B724" display="P1075314" xr:uid="{00000000-0004-0000-0000-00006C000000}"/>
    <hyperlink ref="B112" location="'Formule polja'!B673" display="P1075316" xr:uid="{00000000-0004-0000-0000-00006D000000}"/>
    <hyperlink ref="B113" location="'Formule polja'!B679" display="P1075318" xr:uid="{00000000-0004-0000-0000-00006E000000}"/>
    <hyperlink ref="B114" location="'Formule polja'!B691" display="P1075320" xr:uid="{00000000-0004-0000-0000-00006F000000}"/>
    <hyperlink ref="B115" location="'Formule polja'!B595" display="P1075322" xr:uid="{00000000-0004-0000-0000-000070000000}"/>
    <hyperlink ref="B116" location="'Formule polja'!B601" display="P1075324" xr:uid="{00000000-0004-0000-0000-000071000000}"/>
    <hyperlink ref="B117" location="'Formule polja'!B607" display="P1075326" xr:uid="{00000000-0004-0000-0000-000072000000}"/>
    <hyperlink ref="B118" location="'Formule polja'!B694" display="P1075328" xr:uid="{00000000-0004-0000-0000-000073000000}"/>
    <hyperlink ref="B119" location="'Formule polja'!B712" display="P1075330" xr:uid="{00000000-0004-0000-0000-000074000000}"/>
    <hyperlink ref="B120" location="'Formule polja'!B718" display="P1075332" xr:uid="{00000000-0004-0000-0000-000075000000}"/>
    <hyperlink ref="B121" location="'Formule polja'!B667" display="P1075334" xr:uid="{00000000-0004-0000-0000-000076000000}"/>
    <hyperlink ref="B122" location="'Formule polja'!B682" display="P1075336" xr:uid="{00000000-0004-0000-0000-000077000000}"/>
    <hyperlink ref="B123" location="'Formule polja'!B697" display="P1075338" xr:uid="{00000000-0004-0000-0000-000078000000}"/>
    <hyperlink ref="B124" location="'Formule polja'!B703" display="P1075340" xr:uid="{00000000-0004-0000-0000-000079000000}"/>
    <hyperlink ref="C124" location="'Formule polja'!B709" display="P1075341" xr:uid="{00000000-0004-0000-0000-00007A000000}"/>
    <hyperlink ref="C123" location="'Formule polja'!B700" display="P1075339" xr:uid="{00000000-0004-0000-0000-00007B000000}"/>
    <hyperlink ref="C122" location="'Formule polja'!B685" display="P1075337" xr:uid="{00000000-0004-0000-0000-00007C000000}"/>
    <hyperlink ref="C121" location="'Formule polja'!B670" display="P1075335" xr:uid="{00000000-0004-0000-0000-00007D000000}"/>
    <hyperlink ref="C120" location="'Formule polja'!B727" display="P1075333" xr:uid="{00000000-0004-0000-0000-00007E000000}"/>
    <hyperlink ref="C119" location="'Formule polja'!B715" display="P1075331" xr:uid="{00000000-0004-0000-0000-00007F000000}"/>
    <hyperlink ref="C118" location="'Formule polja'!B706" display="P1075329" xr:uid="{00000000-0004-0000-0000-000080000000}"/>
    <hyperlink ref="C117" location="'Formule polja'!B610" display="P1075327" xr:uid="{00000000-0004-0000-0000-000081000000}"/>
    <hyperlink ref="C116" location="'Formule polja'!B604" display="P1075325" xr:uid="{00000000-0004-0000-0000-000082000000}"/>
    <hyperlink ref="C115" location="'Formule polja'!B598" display="P1075323" xr:uid="{00000000-0004-0000-0000-000083000000}"/>
    <hyperlink ref="C114" location="'Formule polja'!B592" display="P1075321" xr:uid="{00000000-0004-0000-0000-000084000000}"/>
    <hyperlink ref="C113" location="'Formule polja'!B688" display="P1075319" xr:uid="{00000000-0004-0000-0000-000085000000}"/>
    <hyperlink ref="C112" location="'Formule polja'!B676" display="P1075317" xr:uid="{00000000-0004-0000-0000-000086000000}"/>
    <hyperlink ref="C111" location="'Formule polja'!B730" display="P1075315" xr:uid="{00000000-0004-0000-0000-000087000000}"/>
    <hyperlink ref="C110" location="'Formule polja'!B721" display="P1075313" xr:uid="{00000000-0004-0000-0000-000088000000}"/>
    <hyperlink ref="C109" location="'Formule polja'!B649" display="P1075311" xr:uid="{00000000-0004-0000-0000-000089000000}"/>
    <hyperlink ref="C108" location="'Formule polja'!B556" display="P1075309" xr:uid="{00000000-0004-0000-0000-00008A000000}"/>
    <hyperlink ref="C107" location="'Formule polja'!B550" display="P1075307" xr:uid="{00000000-0004-0000-0000-00008B000000}"/>
    <hyperlink ref="C106" location="'Formule polja'!B613" display="P1075305" xr:uid="{00000000-0004-0000-0000-00008C000000}"/>
    <hyperlink ref="C105" location="'Formule polja'!B586" display="P1075303" xr:uid="{00000000-0004-0000-0000-00008D000000}"/>
    <hyperlink ref="C104" location="'Formule polja'!B574" display="P1075301" xr:uid="{00000000-0004-0000-0000-00008E000000}"/>
    <hyperlink ref="C103" location="'Formule polja'!B628" display="P1075299" xr:uid="{00000000-0004-0000-0000-00008F000000}"/>
    <hyperlink ref="C102" location="'Formule polja'!B652" display="P1075297" xr:uid="{00000000-0004-0000-0000-000090000000}"/>
    <hyperlink ref="C101" location="'Formule polja'!B619" display="P1075295" xr:uid="{00000000-0004-0000-0000-000091000000}"/>
    <hyperlink ref="C100" location="'Formule polja'!B508" display="P1075293" xr:uid="{00000000-0004-0000-0000-000092000000}"/>
    <hyperlink ref="C99" location="'Formule polja'!B502" display="P1075291" xr:uid="{00000000-0004-0000-0000-000093000000}"/>
    <hyperlink ref="C98" location="'Formule polja'!B496" display="P1075289" xr:uid="{00000000-0004-0000-0000-000094000000}"/>
    <hyperlink ref="C97" location="'Formule polja'!B490" display="P1075287" xr:uid="{00000000-0004-0000-0000-000095000000}"/>
    <hyperlink ref="C96" location="'Formule polja'!B643" display="P1075285" xr:uid="{00000000-0004-0000-0000-000096000000}"/>
    <hyperlink ref="C95" location="'Formule polja'!B637" display="P1075283" xr:uid="{00000000-0004-0000-0000-000097000000}"/>
    <hyperlink ref="C94" location="'Formule polja'!B580" display="P1075281" xr:uid="{00000000-0004-0000-0000-000098000000}"/>
    <hyperlink ref="C93" location="'Formule polja'!B625" display="P1075279" xr:uid="{00000000-0004-0000-0000-000099000000}"/>
    <hyperlink ref="C92" location="'Formule polja'!B565" display="P1075277" xr:uid="{00000000-0004-0000-0000-00009A000000}"/>
    <hyperlink ref="C91" location="'Formule polja'!B454" display="P1075275" xr:uid="{00000000-0004-0000-0000-00009B000000}"/>
    <hyperlink ref="C90" location="'Formule polja'!B448" display="P1075273" xr:uid="{00000000-0004-0000-0000-00009C000000}"/>
    <hyperlink ref="C89" location="'Formule polja'!B442" display="P1075271" xr:uid="{00000000-0004-0000-0000-00009D000000}"/>
    <hyperlink ref="C88" location="'Formule polja'!B562" display="P1075269" xr:uid="{00000000-0004-0000-0000-00009E000000}"/>
    <hyperlink ref="C87" location="'Formule polja'!B535" display="P1075267" xr:uid="{00000000-0004-0000-0000-00009F000000}"/>
    <hyperlink ref="C86" location="'Formule polja'!B529" display="P1075265" xr:uid="{00000000-0004-0000-0000-0000A0000000}"/>
    <hyperlink ref="C85" location="'Formule polja'!B523" display="P1075263" xr:uid="{00000000-0004-0000-0000-0000A1000000}"/>
    <hyperlink ref="C84" location="'Formule polja'!B520" display="P1075261" xr:uid="{00000000-0004-0000-0000-0000A2000000}"/>
    <hyperlink ref="C83" location="'Formule polja'!B412" display="P1075259" xr:uid="{00000000-0004-0000-0000-0000A3000000}"/>
    <hyperlink ref="C82" location="'Formule polja'!B406" display="P1075257" xr:uid="{00000000-0004-0000-0000-0000A4000000}"/>
    <hyperlink ref="C81" location="'Formule polja'!B400" display="P1075255" xr:uid="{00000000-0004-0000-0000-0000A5000000}"/>
    <hyperlink ref="C80" location="'Formule polja'!B394" display="P1075253" xr:uid="{00000000-0004-0000-0000-0000A6000000}"/>
    <hyperlink ref="C79" location="'Formule polja'!B511" display="P1075251" xr:uid="{00000000-0004-0000-0000-0000A7000000}"/>
    <hyperlink ref="C78" location="'Formule polja'!B544" display="P1075249" xr:uid="{00000000-0004-0000-0000-0000A8000000}"/>
    <hyperlink ref="C77" location="'Formule polja'!B484" display="P1075247" xr:uid="{00000000-0004-0000-0000-0000A9000000}"/>
    <hyperlink ref="C76" location="'Formule polja'!B478" display="P1075245" xr:uid="{00000000-0004-0000-0000-0000AA000000}"/>
    <hyperlink ref="C75" location="'Formule polja'!B364" display="P1075243" xr:uid="{00000000-0004-0000-0000-0000AB000000}"/>
    <hyperlink ref="C74" location="'Formule polja'!B358" display="P1075241" xr:uid="{00000000-0004-0000-0000-0000AC000000}"/>
    <hyperlink ref="C73" location="'Formule polja'!B352" display="P1075239" xr:uid="{00000000-0004-0000-0000-0000AD000000}"/>
    <hyperlink ref="C72" location="'Formule polja'!B346" display="P1075237" xr:uid="{00000000-0004-0000-0000-0000AE000000}"/>
    <hyperlink ref="C71" location="'Formule polja'!B430" display="P1075235" xr:uid="{00000000-0004-0000-0000-0000AF000000}"/>
    <hyperlink ref="C70" location="'Formule polja'!B424" display="P1075233" xr:uid="{00000000-0004-0000-0000-0000B0000000}"/>
    <hyperlink ref="C69" location="'Formule polja'!B472" display="P1075231" xr:uid="{00000000-0004-0000-0000-0000B1000000}"/>
    <hyperlink ref="C68" location="'Formule polja'!B466" display="P1075229" xr:uid="{00000000-0004-0000-0000-0000B2000000}"/>
    <hyperlink ref="C66" location="'Formule polja'!B418" display="P1075118" xr:uid="{00000000-0004-0000-0000-0000B3000000}"/>
    <hyperlink ref="C65" location="'Formule polja'!B304" display="P1075116" xr:uid="{00000000-0004-0000-0000-0000B4000000}"/>
    <hyperlink ref="C64" location="'Formule polja'!B298" display="P1075114" xr:uid="{00000000-0004-0000-0000-0000B5000000}"/>
    <hyperlink ref="C63" location="'Formule polja'!B292" display="P1075112" xr:uid="{00000000-0004-0000-0000-0000B6000000}"/>
    <hyperlink ref="C62" location="'Formule polja'!B460" display="P1075110" xr:uid="{00000000-0004-0000-0000-0000B7000000}"/>
    <hyperlink ref="C61" location="'Formule polja'!B433" display="P1075108" xr:uid="{00000000-0004-0000-0000-0000B8000000}"/>
    <hyperlink ref="C60" location="'Formule polja'!B391" display="P1075106" xr:uid="{00000000-0004-0000-0000-0000B9000000}"/>
    <hyperlink ref="C59" location="'Formule polja'!B340" display="P1075104" xr:uid="{00000000-0004-0000-0000-0000BA000000}"/>
    <hyperlink ref="C58" location="'Formule polja'!B310" display="P1075102" xr:uid="{00000000-0004-0000-0000-0000BB000000}"/>
    <hyperlink ref="C57" location="'Formule polja'!B382" display="P1075100" xr:uid="{00000000-0004-0000-0000-0000BC000000}"/>
    <hyperlink ref="C56" location="'Formule polja'!B376" display="P1075097" xr:uid="{00000000-0004-0000-0000-0000BD000000}"/>
    <hyperlink ref="C55" location="'Formule polja'!B370" display="P1075093" xr:uid="{00000000-0004-0000-0000-0000BE000000}"/>
    <hyperlink ref="C54" location="'Formule polja'!B337" display="P1075085" xr:uid="{00000000-0004-0000-0000-0000BF000000}"/>
    <hyperlink ref="C53" location="'Formule polja'!B331" display="P1075080" xr:uid="{00000000-0004-0000-0000-0000C0000000}"/>
    <hyperlink ref="C52" location="'Formule polja'!B325" display="P1075071" xr:uid="{00000000-0004-0000-0000-0000C1000000}"/>
    <hyperlink ref="C51" location="'Formule polja'!B319" display="P1075065" xr:uid="{00000000-0004-0000-0000-0000C2000000}"/>
    <hyperlink ref="C50" location="'Formule polja'!B262" display="P1075060" xr:uid="{00000000-0004-0000-0000-0000C3000000}"/>
    <hyperlink ref="C49" location="'Formule polja'!B289" display="P1075057" xr:uid="{00000000-0004-0000-0000-0000C4000000}"/>
    <hyperlink ref="C48" location="'Formule polja'!B283" display="P1075043" xr:uid="{00000000-0004-0000-0000-0000C5000000}"/>
    <hyperlink ref="C47" location="'Formule polja'!B277" display="P1075037" xr:uid="{00000000-0004-0000-0000-0000C6000000}"/>
    <hyperlink ref="C46" location="'Formule polja'!B271" display="P1075033" xr:uid="{00000000-0004-0000-0000-0000C7000000}"/>
    <hyperlink ref="C45" location="'Formule polja'!B256" display="P1075028" xr:uid="{00000000-0004-0000-0000-0000C8000000}"/>
    <hyperlink ref="C44" location="'Formule polja'!B250" display="P1075023" xr:uid="{00000000-0004-0000-0000-0000C9000000}"/>
    <hyperlink ref="C43" location="'Formule polja'!B244" display="P1075018" xr:uid="{00000000-0004-0000-0000-0000CA000000}"/>
    <hyperlink ref="C42" location="'Formule polja'!B238" display="P1075014" xr:uid="{00000000-0004-0000-0000-0000CB000000}"/>
    <hyperlink ref="C41" location="'Formule polja'!B232" display="P1075011" xr:uid="{00000000-0004-0000-0000-0000CC000000}"/>
    <hyperlink ref="C40" location="'Formule polja'!B154" display="P1075007" xr:uid="{00000000-0004-0000-0000-0000CD000000}"/>
    <hyperlink ref="C39" location="'Formule polja'!B148" display="P1075003" xr:uid="{00000000-0004-0000-0000-0000CE000000}"/>
    <hyperlink ref="C38" location="'Formule polja'!B142" display="P1075000" xr:uid="{00000000-0004-0000-0000-0000CF000000}"/>
    <hyperlink ref="C37" location="'Formule polja'!B136" display="P1074997" xr:uid="{00000000-0004-0000-0000-0000D0000000}"/>
    <hyperlink ref="C36" location="'Formule polja'!B223" display="P1074991" xr:uid="{00000000-0004-0000-0000-0000D1000000}"/>
    <hyperlink ref="C35" location="'Formule polja'!B217" display="P1074987" xr:uid="{00000000-0004-0000-0000-0000D2000000}"/>
    <hyperlink ref="C34" location="'Formule polja'!B211" display="P1074983" xr:uid="{00000000-0004-0000-0000-0000D3000000}"/>
    <hyperlink ref="C33" location="'Formule polja'!B112" display="P1074979" xr:uid="{00000000-0004-0000-0000-0000D4000000}"/>
    <hyperlink ref="C32" location="'Formule polja'!B205" display="P1074973" xr:uid="{00000000-0004-0000-0000-0000D5000000}"/>
    <hyperlink ref="C31" location="'Formule polja'!B664" display="P1084407" xr:uid="{00000000-0004-0000-0000-0000D6000000}"/>
    <hyperlink ref="C30" location="'Formule polja'!B169" display="P1074925" xr:uid="{00000000-0004-0000-0000-0000D7000000}"/>
    <hyperlink ref="C29" location="'Formule polja'!B199" display="P1074964" xr:uid="{00000000-0004-0000-0000-0000D8000000}"/>
    <hyperlink ref="C28" location="'Formule polja'!B193" display="P1074960" xr:uid="{00000000-0004-0000-0000-0000D9000000}"/>
    <hyperlink ref="C27" location="'Formule polja'!B187" display="P1074956" xr:uid="{00000000-0004-0000-0000-0000DA000000}"/>
    <hyperlink ref="C26" location="'Formule polja'!B181" display="P1074951" xr:uid="{00000000-0004-0000-0000-0000DB000000}"/>
    <hyperlink ref="C25" location="'Formule polja'!B175" display="P1074947" xr:uid="{00000000-0004-0000-0000-0000DC000000}"/>
    <hyperlink ref="C24" location="'Formule polja'!B163" display="P1074921" xr:uid="{00000000-0004-0000-0000-0000DD000000}"/>
    <hyperlink ref="C23" location="'Formule polja'!B157" display="P1074916" xr:uid="{00000000-0004-0000-0000-0000DE000000}"/>
    <hyperlink ref="C22" location="'Formule polja'!B130" display="P1074912" xr:uid="{00000000-0004-0000-0000-0000DF000000}"/>
    <hyperlink ref="C21" location="'Formule polja'!B124" display="P1074909" xr:uid="{00000000-0004-0000-0000-0000E0000000}"/>
    <hyperlink ref="C20" location="'Formule polja'!B118" display="P1074907" xr:uid="{00000000-0004-0000-0000-0000E1000000}"/>
    <hyperlink ref="C19" location="'Formule polja'!B106" display="P1074905" xr:uid="{00000000-0004-0000-0000-0000E2000000}"/>
    <hyperlink ref="C18" location="'Formule polja'!B28" display="P1074903" xr:uid="{00000000-0004-0000-0000-0000E3000000}"/>
    <hyperlink ref="C17" location="'Formule polja'!B22" display="P1074901" xr:uid="{00000000-0004-0000-0000-0000E4000000}"/>
    <hyperlink ref="C16" location="'Formule polja'!B16" display="P1074899" xr:uid="{00000000-0004-0000-0000-0000E5000000}"/>
    <hyperlink ref="C15" location="'Formule polja'!B10" display="P1074897" xr:uid="{00000000-0004-0000-0000-0000E6000000}"/>
    <hyperlink ref="C14" location="'Formule polja'!B4" display="P1074895" xr:uid="{00000000-0004-0000-0000-0000E7000000}"/>
    <hyperlink ref="C13" location="'Formule polja'!B34" display="P1074659" xr:uid="{00000000-0004-0000-0000-0000E8000000}"/>
    <hyperlink ref="C12" location="'Formule polja'!B40" display="P1074657" xr:uid="{00000000-0004-0000-0000-0000E9000000}"/>
    <hyperlink ref="C11" location="'Formule polja'!B46" display="P1074579" xr:uid="{00000000-0004-0000-0000-0000EA000000}"/>
    <hyperlink ref="C10" location="'Formule polja'!B52" display="P1074577" xr:uid="{00000000-0004-0000-0000-0000EB000000}"/>
    <hyperlink ref="C9" location="'Formule polja'!B58" display="P1074575" xr:uid="{00000000-0004-0000-0000-0000EC000000}"/>
    <hyperlink ref="C8" location="'Formule polja'!B64" display="P1074493" xr:uid="{00000000-0004-0000-0000-0000ED000000}"/>
    <hyperlink ref="C7" location="'Formule polja'!B70" display="P1074491" xr:uid="{00000000-0004-0000-0000-0000EE000000}"/>
    <hyperlink ref="C6" location="'Formule polja'!B76" display="P1074375" xr:uid="{00000000-0004-0000-0000-0000EF000000}"/>
    <hyperlink ref="C5" location="'Formule polja'!B82" display="P1074373" xr:uid="{00000000-0004-0000-0000-0000F0000000}"/>
    <hyperlink ref="C4" location="'Formule polja'!B88" display="P1074371" xr:uid="{00000000-0004-0000-0000-0000F1000000}"/>
    <hyperlink ref="C3" location="'Formule polja'!B94" display="P1074369" xr:uid="{00000000-0004-0000-0000-0000F2000000}"/>
    <hyperlink ref="C2" location="'Formule polja'!B100" display="P1074367" xr:uid="{00000000-0004-0000-0000-0000F3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"/>
  <sheetViews>
    <sheetView zoomScaleNormal="100" workbookViewId="0">
      <selection activeCell="E2" sqref="E2"/>
    </sheetView>
  </sheetViews>
  <sheetFormatPr baseColWidth="10" defaultColWidth="21.33203125" defaultRowHeight="15"/>
  <cols>
    <col min="1" max="1" width="43.83203125" customWidth="1" collapsed="1"/>
    <col min="2" max="5" width="15.83203125" customWidth="1"/>
  </cols>
  <sheetData>
    <row r="1" spans="1:5" ht="32">
      <c r="B1" s="1" t="s">
        <v>343</v>
      </c>
      <c r="C1" s="1" t="s">
        <v>285</v>
      </c>
      <c r="D1" s="1" t="s">
        <v>344</v>
      </c>
      <c r="E1" s="1" t="s">
        <v>287</v>
      </c>
    </row>
    <row r="2" spans="1:5" ht="20" customHeight="1">
      <c r="A2" s="2" t="s">
        <v>123</v>
      </c>
      <c r="B2" s="5">
        <f>B3+B4+B5+B6+B7</f>
        <v>97242.87</v>
      </c>
      <c r="C2" s="5">
        <f>C3+C4+C5+C6+C7</f>
        <v>97242.87</v>
      </c>
      <c r="D2" s="5">
        <f t="shared" ref="D2:E2" si="0">D3+D4+D5+D6+D7</f>
        <v>304914.34000000003</v>
      </c>
      <c r="E2" s="5">
        <f t="shared" si="0"/>
        <v>304914.34000000003</v>
      </c>
    </row>
    <row r="3" spans="1:5" ht="20" customHeight="1">
      <c r="A3" s="2" t="s">
        <v>124</v>
      </c>
      <c r="B3" s="3">
        <v>28011.919999999998</v>
      </c>
      <c r="C3" s="3">
        <f>B3</f>
        <v>28011.919999999998</v>
      </c>
      <c r="D3" s="3">
        <v>20300</v>
      </c>
      <c r="E3" s="3">
        <f>D3</f>
        <v>20300</v>
      </c>
    </row>
    <row r="4" spans="1:5" ht="20" customHeight="1">
      <c r="A4" s="2" t="s">
        <v>125</v>
      </c>
      <c r="B4" s="3">
        <v>0</v>
      </c>
      <c r="C4" s="3">
        <v>0</v>
      </c>
      <c r="D4" s="3">
        <f>132.32+63565+202784.94</f>
        <v>266482.26</v>
      </c>
      <c r="E4" s="3">
        <f>D4</f>
        <v>266482.26</v>
      </c>
    </row>
    <row r="5" spans="1:5" ht="20" customHeight="1">
      <c r="A5" s="2" t="s">
        <v>126</v>
      </c>
      <c r="B5" s="3">
        <v>0</v>
      </c>
      <c r="C5" s="3">
        <v>0</v>
      </c>
      <c r="D5" s="3">
        <v>0</v>
      </c>
      <c r="E5" s="3">
        <f>D5</f>
        <v>0</v>
      </c>
    </row>
    <row r="6" spans="1:5" ht="20" customHeight="1">
      <c r="A6" s="2" t="s">
        <v>127</v>
      </c>
      <c r="B6" s="3">
        <v>0</v>
      </c>
      <c r="C6" s="3">
        <v>0</v>
      </c>
      <c r="D6" s="3">
        <v>0</v>
      </c>
      <c r="E6" s="3">
        <f>D6</f>
        <v>0</v>
      </c>
    </row>
    <row r="7" spans="1:5" ht="20" customHeight="1">
      <c r="A7" s="2" t="s">
        <v>128</v>
      </c>
      <c r="B7" s="3">
        <v>69230.95</v>
      </c>
      <c r="C7" s="3">
        <f>B7</f>
        <v>69230.95</v>
      </c>
      <c r="D7" s="3">
        <f>5360.24+12771.84</f>
        <v>18132.080000000002</v>
      </c>
      <c r="E7" s="3">
        <f>D7</f>
        <v>18132.080000000002</v>
      </c>
    </row>
    <row r="8" spans="1:5" ht="20" customHeight="1">
      <c r="A8" s="2" t="s">
        <v>129</v>
      </c>
      <c r="B8" s="5">
        <f>B9+B10+B20+B23+B30+B14+B19</f>
        <v>378435.11000000004</v>
      </c>
      <c r="C8" s="5">
        <f>C9+C10+C20+C23+C30+C14+C19</f>
        <v>378435.11000000004</v>
      </c>
      <c r="D8" s="5">
        <f>D9+D10+D20+D23+D30+D14+D19+D18</f>
        <v>828748.62000000011</v>
      </c>
      <c r="E8" s="5">
        <f>E9+E10+E20+E23+E30+E14+E19+E18</f>
        <v>828748.62000000011</v>
      </c>
    </row>
    <row r="9" spans="1:5" ht="20" customHeight="1">
      <c r="A9" s="2" t="s">
        <v>130</v>
      </c>
      <c r="B9" s="3">
        <v>0</v>
      </c>
      <c r="C9" s="3">
        <v>0</v>
      </c>
      <c r="D9" s="3">
        <v>0</v>
      </c>
      <c r="E9" s="3">
        <v>0</v>
      </c>
    </row>
    <row r="10" spans="1:5" ht="20" customHeight="1">
      <c r="A10" s="2" t="s">
        <v>131</v>
      </c>
      <c r="B10" s="3">
        <f>B11+B12+B13</f>
        <v>158353.75</v>
      </c>
      <c r="C10" s="3">
        <f t="shared" ref="C10:C30" si="1">B10</f>
        <v>158353.75</v>
      </c>
      <c r="D10" s="3">
        <f>D11+D12+D13</f>
        <v>378364.16000000003</v>
      </c>
      <c r="E10" s="3">
        <f>D10</f>
        <v>378364.16000000003</v>
      </c>
    </row>
    <row r="11" spans="1:5" ht="20" customHeight="1">
      <c r="A11" s="2" t="s">
        <v>132</v>
      </c>
      <c r="B11" s="3">
        <f>755+2777.67+1680</f>
        <v>5212.67</v>
      </c>
      <c r="C11" s="3">
        <f t="shared" si="1"/>
        <v>5212.67</v>
      </c>
      <c r="D11" s="3">
        <v>119593.12</v>
      </c>
      <c r="E11" s="3">
        <f>D11</f>
        <v>119593.12</v>
      </c>
    </row>
    <row r="12" spans="1:5" ht="20" customHeight="1">
      <c r="A12" s="2" t="s">
        <v>133</v>
      </c>
      <c r="B12" s="3">
        <v>0</v>
      </c>
      <c r="C12" s="3">
        <f t="shared" si="1"/>
        <v>0</v>
      </c>
      <c r="D12" s="3">
        <v>0</v>
      </c>
      <c r="E12" s="3">
        <f>D12</f>
        <v>0</v>
      </c>
    </row>
    <row r="13" spans="1:5" ht="20" customHeight="1">
      <c r="A13" s="2" t="s">
        <v>134</v>
      </c>
      <c r="B13" s="3">
        <f>10815.8+29415.46+5454.06+11425.78+35575.22+41140.8+9274.3+6629.66+3410</f>
        <v>153141.07999999999</v>
      </c>
      <c r="C13" s="3">
        <f t="shared" si="1"/>
        <v>153141.07999999999</v>
      </c>
      <c r="D13" s="3">
        <v>258771.04</v>
      </c>
      <c r="E13" s="3">
        <f>D13</f>
        <v>258771.04</v>
      </c>
    </row>
    <row r="14" spans="1:5" ht="20" customHeight="1">
      <c r="A14" s="2" t="s">
        <v>135</v>
      </c>
      <c r="B14" s="3">
        <f>B15+B16+B17</f>
        <v>161314.77000000002</v>
      </c>
      <c r="C14" s="3">
        <f t="shared" si="1"/>
        <v>161314.77000000002</v>
      </c>
      <c r="D14" s="3">
        <f>D15+D16+D17</f>
        <v>219457.25</v>
      </c>
      <c r="E14" s="3">
        <f t="shared" ref="E14" si="2">D14</f>
        <v>219457.25</v>
      </c>
    </row>
    <row r="15" spans="1:5" ht="20" customHeight="1">
      <c r="A15" s="2" t="s">
        <v>136</v>
      </c>
      <c r="B15" s="3">
        <f>101115.3</f>
        <v>101115.3</v>
      </c>
      <c r="C15" s="3">
        <f t="shared" si="1"/>
        <v>101115.3</v>
      </c>
      <c r="D15" s="3">
        <v>135964.12</v>
      </c>
      <c r="E15" s="3">
        <f t="shared" ref="E15:E22" si="3">D15</f>
        <v>135964.12</v>
      </c>
    </row>
    <row r="16" spans="1:5" ht="20" customHeight="1">
      <c r="A16" s="2" t="s">
        <v>137</v>
      </c>
      <c r="B16" s="3">
        <f>8997.12+27528.12</f>
        <v>36525.24</v>
      </c>
      <c r="C16" s="3">
        <f t="shared" si="1"/>
        <v>36525.24</v>
      </c>
      <c r="D16" s="3">
        <f>12991.15+1758.19+30308.9+7358.94</f>
        <v>52417.180000000008</v>
      </c>
      <c r="E16" s="3">
        <f t="shared" si="3"/>
        <v>52417.180000000008</v>
      </c>
    </row>
    <row r="17" spans="1:5" ht="20" customHeight="1">
      <c r="A17" s="2" t="s">
        <v>138</v>
      </c>
      <c r="B17" s="3">
        <v>23674.23</v>
      </c>
      <c r="C17" s="3">
        <f t="shared" si="1"/>
        <v>23674.23</v>
      </c>
      <c r="D17" s="3">
        <v>31075.95</v>
      </c>
      <c r="E17" s="3">
        <f t="shared" si="3"/>
        <v>31075.95</v>
      </c>
    </row>
    <row r="18" spans="1:5" ht="20" customHeight="1">
      <c r="A18" s="2" t="s">
        <v>139</v>
      </c>
      <c r="B18" s="3">
        <f>0</f>
        <v>0</v>
      </c>
      <c r="C18" s="3">
        <f t="shared" si="1"/>
        <v>0</v>
      </c>
      <c r="D18" s="3">
        <v>83401.429999999993</v>
      </c>
      <c r="E18" s="3">
        <f t="shared" si="3"/>
        <v>83401.429999999993</v>
      </c>
    </row>
    <row r="19" spans="1:5" ht="20" customHeight="1">
      <c r="A19" s="2" t="s">
        <v>140</v>
      </c>
      <c r="B19" s="3">
        <f>16140+288.12+22225.65</f>
        <v>38653.770000000004</v>
      </c>
      <c r="C19" s="3">
        <f t="shared" si="1"/>
        <v>38653.770000000004</v>
      </c>
      <c r="D19" s="3">
        <v>147025.78</v>
      </c>
      <c r="E19" s="3">
        <f t="shared" si="3"/>
        <v>147025.78</v>
      </c>
    </row>
    <row r="20" spans="1:5" ht="20" customHeight="1">
      <c r="A20" s="2" t="s">
        <v>141</v>
      </c>
      <c r="B20" s="3">
        <v>0</v>
      </c>
      <c r="C20" s="3">
        <f t="shared" si="1"/>
        <v>0</v>
      </c>
      <c r="D20" s="3">
        <v>0</v>
      </c>
      <c r="E20" s="3">
        <f t="shared" si="3"/>
        <v>0</v>
      </c>
    </row>
    <row r="21" spans="1:5" ht="20" customHeight="1">
      <c r="A21" s="2" t="s">
        <v>142</v>
      </c>
      <c r="B21" s="3">
        <v>0</v>
      </c>
      <c r="C21" s="3">
        <f t="shared" si="1"/>
        <v>0</v>
      </c>
      <c r="D21" s="3">
        <v>0</v>
      </c>
      <c r="E21" s="3">
        <f t="shared" si="3"/>
        <v>0</v>
      </c>
    </row>
    <row r="22" spans="1:5" ht="20" customHeight="1">
      <c r="A22" s="2" t="s">
        <v>143</v>
      </c>
      <c r="B22" s="3">
        <v>0</v>
      </c>
      <c r="C22" s="3">
        <f t="shared" si="1"/>
        <v>0</v>
      </c>
      <c r="D22" s="3">
        <v>0</v>
      </c>
      <c r="E22" s="3">
        <f t="shared" si="3"/>
        <v>0</v>
      </c>
    </row>
    <row r="23" spans="1:5" ht="20" customHeight="1">
      <c r="A23" s="2" t="s">
        <v>144</v>
      </c>
      <c r="B23" s="3">
        <f>B24+B25+B26+B27+B28+B24+B25+B26+B27+B28+B29</f>
        <v>0</v>
      </c>
      <c r="C23" s="3">
        <f t="shared" si="1"/>
        <v>0</v>
      </c>
      <c r="D23" s="3">
        <v>0</v>
      </c>
      <c r="E23" s="3">
        <v>0</v>
      </c>
    </row>
    <row r="24" spans="1:5" ht="20" customHeight="1">
      <c r="A24" s="2" t="s">
        <v>145</v>
      </c>
      <c r="B24" s="3">
        <v>0</v>
      </c>
      <c r="C24" s="3">
        <f t="shared" si="1"/>
        <v>0</v>
      </c>
      <c r="D24" s="3">
        <v>0</v>
      </c>
      <c r="E24" s="3">
        <v>0</v>
      </c>
    </row>
    <row r="25" spans="1:5" ht="20" customHeight="1">
      <c r="A25" s="2" t="s">
        <v>146</v>
      </c>
      <c r="B25" s="3">
        <v>0</v>
      </c>
      <c r="C25" s="3">
        <f t="shared" si="1"/>
        <v>0</v>
      </c>
      <c r="D25" s="3">
        <v>0</v>
      </c>
      <c r="E25" s="3">
        <v>0</v>
      </c>
    </row>
    <row r="26" spans="1:5" ht="20" customHeight="1">
      <c r="A26" s="2" t="s">
        <v>147</v>
      </c>
      <c r="B26" s="3">
        <v>0</v>
      </c>
      <c r="C26" s="3">
        <f t="shared" si="1"/>
        <v>0</v>
      </c>
      <c r="D26" s="3">
        <v>0</v>
      </c>
      <c r="E26" s="3">
        <v>0</v>
      </c>
    </row>
    <row r="27" spans="1:5" ht="20" customHeight="1">
      <c r="A27" s="2" t="s">
        <v>148</v>
      </c>
      <c r="B27" s="3">
        <v>0</v>
      </c>
      <c r="C27" s="3">
        <f t="shared" si="1"/>
        <v>0</v>
      </c>
      <c r="D27" s="3">
        <v>0</v>
      </c>
      <c r="E27" s="3">
        <v>0</v>
      </c>
    </row>
    <row r="28" spans="1:5" ht="20" customHeight="1">
      <c r="A28" s="2" t="s">
        <v>149</v>
      </c>
      <c r="B28" s="3">
        <v>0</v>
      </c>
      <c r="C28" s="3">
        <f t="shared" si="1"/>
        <v>0</v>
      </c>
      <c r="D28" s="3">
        <v>0</v>
      </c>
      <c r="E28" s="3">
        <v>0</v>
      </c>
    </row>
    <row r="29" spans="1:5" ht="20" customHeight="1">
      <c r="A29" s="2" t="s">
        <v>150</v>
      </c>
      <c r="B29" s="3">
        <v>0</v>
      </c>
      <c r="C29" s="3">
        <f t="shared" si="1"/>
        <v>0</v>
      </c>
      <c r="D29" s="3">
        <v>0</v>
      </c>
      <c r="E29" s="3">
        <v>0</v>
      </c>
    </row>
    <row r="30" spans="1:5" ht="20" customHeight="1">
      <c r="A30" s="2" t="s">
        <v>151</v>
      </c>
      <c r="B30" s="3">
        <f>20112.82</f>
        <v>20112.82</v>
      </c>
      <c r="C30" s="3">
        <f t="shared" si="1"/>
        <v>20112.82</v>
      </c>
      <c r="D30" s="3">
        <v>500</v>
      </c>
      <c r="E30" s="3">
        <v>500</v>
      </c>
    </row>
    <row r="31" spans="1:5" ht="20" customHeight="1">
      <c r="A31" s="2" t="s">
        <v>152</v>
      </c>
      <c r="B31" s="5">
        <f>B32+B33+B34+B35+B36+B37+B38+B39+B40+B41</f>
        <v>1762.65</v>
      </c>
      <c r="C31" s="5">
        <f t="shared" ref="C31:E31" si="4">C32+C33+C34+C35+C36+C37+C38+C39+C40+C41</f>
        <v>1762.65</v>
      </c>
      <c r="D31" s="5">
        <f t="shared" si="4"/>
        <v>267469.44</v>
      </c>
      <c r="E31" s="5">
        <f t="shared" si="4"/>
        <v>267469.44</v>
      </c>
    </row>
    <row r="32" spans="1:5" ht="20" customHeight="1">
      <c r="A32" s="2" t="s">
        <v>153</v>
      </c>
      <c r="B32" s="3">
        <v>0</v>
      </c>
      <c r="C32" s="3">
        <f t="shared" ref="C32:C41" si="5">B32</f>
        <v>0</v>
      </c>
      <c r="D32" s="3">
        <v>0</v>
      </c>
      <c r="E32" s="3">
        <v>0</v>
      </c>
    </row>
    <row r="33" spans="1:5" ht="20" customHeight="1">
      <c r="A33" s="2" t="s">
        <v>154</v>
      </c>
      <c r="B33" s="3">
        <v>0</v>
      </c>
      <c r="C33" s="3">
        <f t="shared" si="5"/>
        <v>0</v>
      </c>
      <c r="D33" s="3">
        <v>0</v>
      </c>
      <c r="E33" s="3">
        <v>0</v>
      </c>
    </row>
    <row r="34" spans="1:5" ht="20" customHeight="1">
      <c r="A34" s="2" t="s">
        <v>155</v>
      </c>
      <c r="B34" s="3">
        <v>0</v>
      </c>
      <c r="C34" s="3">
        <f t="shared" si="5"/>
        <v>0</v>
      </c>
      <c r="D34" s="3">
        <v>0</v>
      </c>
      <c r="E34" s="3">
        <v>0</v>
      </c>
    </row>
    <row r="35" spans="1:5" ht="20" customHeight="1">
      <c r="A35" s="2" t="s">
        <v>156</v>
      </c>
      <c r="B35" s="3">
        <v>0</v>
      </c>
      <c r="C35" s="3">
        <f t="shared" si="5"/>
        <v>0</v>
      </c>
      <c r="D35" s="3">
        <v>0</v>
      </c>
      <c r="E35" s="3">
        <v>0</v>
      </c>
    </row>
    <row r="36" spans="1:5" ht="20" customHeight="1">
      <c r="A36" s="2" t="s">
        <v>157</v>
      </c>
      <c r="B36" s="3">
        <v>0</v>
      </c>
      <c r="C36" s="3">
        <f t="shared" si="5"/>
        <v>0</v>
      </c>
      <c r="D36" s="3">
        <v>0</v>
      </c>
      <c r="E36" s="3">
        <v>0</v>
      </c>
    </row>
    <row r="37" spans="1:5" ht="20" customHeight="1">
      <c r="A37" s="2" t="s">
        <v>158</v>
      </c>
      <c r="B37" s="3">
        <v>0</v>
      </c>
      <c r="C37" s="3">
        <f t="shared" si="5"/>
        <v>0</v>
      </c>
      <c r="D37" s="3">
        <v>0</v>
      </c>
      <c r="E37" s="3">
        <v>0</v>
      </c>
    </row>
    <row r="38" spans="1:5" ht="20" customHeight="1">
      <c r="A38" s="2" t="s">
        <v>159</v>
      </c>
      <c r="B38" s="3">
        <v>1091.07</v>
      </c>
      <c r="C38" s="3">
        <f t="shared" si="5"/>
        <v>1091.07</v>
      </c>
      <c r="D38" s="3">
        <f>462.49+5.04</f>
        <v>467.53000000000003</v>
      </c>
      <c r="E38" s="3">
        <f>D38</f>
        <v>467.53000000000003</v>
      </c>
    </row>
    <row r="39" spans="1:5" ht="20" customHeight="1">
      <c r="A39" s="2" t="s">
        <v>160</v>
      </c>
      <c r="B39" s="3">
        <v>0</v>
      </c>
      <c r="C39" s="3">
        <f t="shared" si="5"/>
        <v>0</v>
      </c>
      <c r="D39" s="3">
        <v>0</v>
      </c>
      <c r="E39" s="3">
        <f>D39</f>
        <v>0</v>
      </c>
    </row>
    <row r="40" spans="1:5" ht="20" customHeight="1">
      <c r="A40" s="2" t="s">
        <v>161</v>
      </c>
      <c r="B40" s="3">
        <v>0</v>
      </c>
      <c r="C40" s="3">
        <f t="shared" si="5"/>
        <v>0</v>
      </c>
      <c r="D40" s="3">
        <v>0</v>
      </c>
      <c r="E40" s="3">
        <v>0</v>
      </c>
    </row>
    <row r="41" spans="1:5" ht="20" customHeight="1">
      <c r="A41" s="2" t="s">
        <v>162</v>
      </c>
      <c r="B41" s="3">
        <v>671.58</v>
      </c>
      <c r="C41" s="3">
        <f t="shared" si="5"/>
        <v>671.58</v>
      </c>
      <c r="D41" s="3">
        <v>267001.90999999997</v>
      </c>
      <c r="E41" s="3">
        <f>D41</f>
        <v>267001.90999999997</v>
      </c>
    </row>
    <row r="42" spans="1:5" ht="20" customHeight="1">
      <c r="A42" s="2" t="s">
        <v>163</v>
      </c>
      <c r="B42" s="5">
        <f>B43+B44+B45+B46+B47+B48+B49</f>
        <v>5.85</v>
      </c>
      <c r="C42" s="5">
        <f t="shared" ref="C42:E42" si="6">C43+C44+C45+C46+C47+C48+C49</f>
        <v>5.85</v>
      </c>
      <c r="D42" s="5">
        <f t="shared" si="6"/>
        <v>34016.550000000003</v>
      </c>
      <c r="E42" s="5">
        <f t="shared" si="6"/>
        <v>34016.550000000003</v>
      </c>
    </row>
    <row r="43" spans="1:5" ht="20" customHeight="1">
      <c r="A43" s="2" t="s">
        <v>164</v>
      </c>
      <c r="B43" s="3">
        <v>0</v>
      </c>
      <c r="C43" s="3">
        <f t="shared" ref="C43:C53" si="7">B43</f>
        <v>0</v>
      </c>
      <c r="D43" s="3">
        <v>0</v>
      </c>
      <c r="E43" s="3">
        <v>0</v>
      </c>
    </row>
    <row r="44" spans="1:5" ht="20" customHeight="1">
      <c r="A44" s="2" t="s">
        <v>165</v>
      </c>
      <c r="B44" s="3">
        <v>0</v>
      </c>
      <c r="C44" s="3">
        <f t="shared" si="7"/>
        <v>0</v>
      </c>
      <c r="D44" s="3">
        <v>0</v>
      </c>
      <c r="E44" s="3">
        <v>0</v>
      </c>
    </row>
    <row r="45" spans="1:5" ht="20" customHeight="1">
      <c r="A45" s="2" t="s">
        <v>166</v>
      </c>
      <c r="B45" s="3">
        <v>5.85</v>
      </c>
      <c r="C45" s="3">
        <f t="shared" si="7"/>
        <v>5.85</v>
      </c>
      <c r="D45" s="3">
        <v>34016.550000000003</v>
      </c>
      <c r="E45" s="6">
        <f>D45</f>
        <v>34016.550000000003</v>
      </c>
    </row>
    <row r="46" spans="1:5" ht="20" customHeight="1">
      <c r="A46" s="2" t="s">
        <v>167</v>
      </c>
      <c r="B46" s="3">
        <v>0</v>
      </c>
      <c r="C46" s="3">
        <f t="shared" si="7"/>
        <v>0</v>
      </c>
      <c r="D46" s="3">
        <v>0</v>
      </c>
      <c r="E46" s="3">
        <v>0</v>
      </c>
    </row>
    <row r="47" spans="1:5" ht="20" customHeight="1">
      <c r="A47" s="2" t="s">
        <v>168</v>
      </c>
      <c r="B47" s="3">
        <v>0</v>
      </c>
      <c r="C47" s="3">
        <f t="shared" si="7"/>
        <v>0</v>
      </c>
      <c r="D47" s="3">
        <v>0</v>
      </c>
      <c r="E47" s="3">
        <v>0</v>
      </c>
    </row>
    <row r="48" spans="1:5" ht="20" customHeight="1">
      <c r="A48" s="2" t="s">
        <v>169</v>
      </c>
      <c r="B48" s="3">
        <v>0</v>
      </c>
      <c r="C48" s="3">
        <f t="shared" si="7"/>
        <v>0</v>
      </c>
      <c r="D48" s="3">
        <v>0</v>
      </c>
      <c r="E48" s="3">
        <v>0</v>
      </c>
    </row>
    <row r="49" spans="1:5" ht="20" customHeight="1">
      <c r="A49" s="2" t="s">
        <v>170</v>
      </c>
      <c r="B49" s="3">
        <v>0</v>
      </c>
      <c r="C49" s="3">
        <f t="shared" si="7"/>
        <v>0</v>
      </c>
      <c r="D49" s="3">
        <v>0</v>
      </c>
      <c r="E49" s="3">
        <v>0</v>
      </c>
    </row>
    <row r="50" spans="1:5" ht="20" customHeight="1">
      <c r="A50" s="2" t="s">
        <v>171</v>
      </c>
      <c r="B50" s="4">
        <v>0</v>
      </c>
      <c r="C50" s="4">
        <f t="shared" si="7"/>
        <v>0</v>
      </c>
      <c r="D50" s="4">
        <v>0</v>
      </c>
      <c r="E50" s="4">
        <v>0</v>
      </c>
    </row>
    <row r="51" spans="1:5" ht="20" customHeight="1">
      <c r="A51" s="2" t="s">
        <v>172</v>
      </c>
      <c r="B51" s="4">
        <v>0</v>
      </c>
      <c r="C51" s="4">
        <f t="shared" si="7"/>
        <v>0</v>
      </c>
      <c r="D51" s="4">
        <v>0</v>
      </c>
      <c r="E51" s="4">
        <v>0</v>
      </c>
    </row>
    <row r="52" spans="1:5" ht="20" customHeight="1">
      <c r="A52" s="2" t="s">
        <v>173</v>
      </c>
      <c r="B52" s="4">
        <v>0</v>
      </c>
      <c r="C52" s="4">
        <f t="shared" si="7"/>
        <v>0</v>
      </c>
      <c r="D52" s="4">
        <v>0</v>
      </c>
      <c r="E52" s="4">
        <v>0</v>
      </c>
    </row>
    <row r="53" spans="1:5" ht="20" customHeight="1">
      <c r="A53" s="2" t="s">
        <v>174</v>
      </c>
      <c r="B53" s="4">
        <v>0</v>
      </c>
      <c r="C53" s="4">
        <f t="shared" si="7"/>
        <v>0</v>
      </c>
      <c r="D53" s="4">
        <v>0</v>
      </c>
      <c r="E53" s="4">
        <v>0</v>
      </c>
    </row>
    <row r="54" spans="1:5" ht="20" customHeight="1">
      <c r="A54" s="2" t="s">
        <v>175</v>
      </c>
      <c r="B54" s="7">
        <f>B2+B31+B50+B51</f>
        <v>99005.51999999999</v>
      </c>
      <c r="C54" s="7">
        <f t="shared" ref="C54:E54" si="8">C2+C31+C50+C51</f>
        <v>99005.51999999999</v>
      </c>
      <c r="D54" s="7">
        <f t="shared" si="8"/>
        <v>572383.78</v>
      </c>
      <c r="E54" s="7">
        <f t="shared" si="8"/>
        <v>572383.78</v>
      </c>
    </row>
    <row r="55" spans="1:5" ht="20" customHeight="1">
      <c r="A55" s="2" t="s">
        <v>176</v>
      </c>
      <c r="B55" s="7">
        <f>B8+B42+B52+B53</f>
        <v>378440.96000000002</v>
      </c>
      <c r="C55" s="7">
        <f t="shared" ref="C55:E55" si="9">C8+C42+C52+C53</f>
        <v>378440.96000000002</v>
      </c>
      <c r="D55" s="7">
        <f t="shared" si="9"/>
        <v>862765.17000000016</v>
      </c>
      <c r="E55" s="7">
        <f t="shared" si="9"/>
        <v>862765.17000000016</v>
      </c>
    </row>
    <row r="56" spans="1:5" ht="20" customHeight="1">
      <c r="A56" s="2" t="s">
        <v>177</v>
      </c>
      <c r="B56" s="7">
        <f>B58</f>
        <v>279435.44000000006</v>
      </c>
      <c r="C56" s="7">
        <f t="shared" ref="C56" si="10">C58</f>
        <v>279435.44000000006</v>
      </c>
      <c r="D56" s="7">
        <f>D55-D54</f>
        <v>290381.39000000013</v>
      </c>
      <c r="E56" s="7">
        <f>E55-E54</f>
        <v>290381.39000000013</v>
      </c>
    </row>
    <row r="57" spans="1:5" ht="20" customHeight="1">
      <c r="A57" s="2" t="s">
        <v>178</v>
      </c>
      <c r="B57" s="4">
        <v>0</v>
      </c>
      <c r="C57" s="4">
        <f>B57</f>
        <v>0</v>
      </c>
      <c r="D57" s="4">
        <v>0</v>
      </c>
      <c r="E57" s="4">
        <v>0</v>
      </c>
    </row>
    <row r="58" spans="1:5" ht="20" customHeight="1">
      <c r="A58" s="2" t="s">
        <v>179</v>
      </c>
      <c r="B58" s="4">
        <f>B55-B54</f>
        <v>279435.44000000006</v>
      </c>
      <c r="C58" s="4">
        <f>B58</f>
        <v>279435.44000000006</v>
      </c>
      <c r="D58" s="4">
        <f>D55-D54</f>
        <v>290381.39000000013</v>
      </c>
      <c r="E58" s="4">
        <f>D58</f>
        <v>290381.39000000013</v>
      </c>
    </row>
    <row r="59" spans="1:5" ht="20" customHeight="1">
      <c r="A59" s="2" t="s">
        <v>180</v>
      </c>
      <c r="B59" s="4">
        <v>0</v>
      </c>
      <c r="C59" s="4">
        <f>B59</f>
        <v>0</v>
      </c>
      <c r="D59" s="4">
        <v>0</v>
      </c>
      <c r="E59" s="4">
        <v>0</v>
      </c>
    </row>
    <row r="60" spans="1:5" ht="20" customHeight="1">
      <c r="A60" s="2" t="s">
        <v>181</v>
      </c>
      <c r="B60" s="7">
        <f>B62</f>
        <v>279435.44000000006</v>
      </c>
      <c r="C60" s="7">
        <f t="shared" ref="C60" si="11">C62</f>
        <v>279435.44000000006</v>
      </c>
      <c r="D60" s="7">
        <f>D58</f>
        <v>290381.39000000013</v>
      </c>
      <c r="E60" s="7">
        <f>E58</f>
        <v>290381.39000000013</v>
      </c>
    </row>
    <row r="61" spans="1:5" ht="20" customHeight="1">
      <c r="A61" s="2" t="s">
        <v>182</v>
      </c>
      <c r="B61" s="4">
        <v>0</v>
      </c>
      <c r="C61" s="4">
        <f t="shared" ref="C61:C72" si="12">B61</f>
        <v>0</v>
      </c>
      <c r="D61" s="4">
        <v>0</v>
      </c>
      <c r="E61" s="4" t="s">
        <v>216</v>
      </c>
    </row>
    <row r="62" spans="1:5" ht="20" customHeight="1">
      <c r="A62" s="2" t="s">
        <v>183</v>
      </c>
      <c r="B62" s="4">
        <f>B58</f>
        <v>279435.44000000006</v>
      </c>
      <c r="C62" s="4">
        <f t="shared" si="12"/>
        <v>279435.44000000006</v>
      </c>
      <c r="D62" s="4">
        <f>D60</f>
        <v>290381.39000000013</v>
      </c>
      <c r="E62" s="4">
        <f>E60</f>
        <v>290381.39000000013</v>
      </c>
    </row>
    <row r="63" spans="1:5" ht="20" customHeight="1">
      <c r="A63" s="2" t="s">
        <v>184</v>
      </c>
      <c r="B63" s="4">
        <f>B64-B65</f>
        <v>0</v>
      </c>
      <c r="C63" s="4">
        <f t="shared" si="12"/>
        <v>0</v>
      </c>
      <c r="D63" s="4">
        <v>0</v>
      </c>
      <c r="E63" s="4">
        <v>0</v>
      </c>
    </row>
    <row r="64" spans="1:5" ht="20" customHeight="1">
      <c r="A64" s="2" t="s">
        <v>185</v>
      </c>
      <c r="B64" s="4">
        <v>0</v>
      </c>
      <c r="C64" s="4">
        <f t="shared" si="12"/>
        <v>0</v>
      </c>
      <c r="D64" s="4">
        <v>0</v>
      </c>
      <c r="E64" s="4">
        <v>0</v>
      </c>
    </row>
    <row r="65" spans="1:5" ht="20" customHeight="1">
      <c r="A65" s="2" t="s">
        <v>186</v>
      </c>
      <c r="B65" s="4">
        <v>0</v>
      </c>
      <c r="C65" s="4">
        <f t="shared" si="12"/>
        <v>0</v>
      </c>
      <c r="D65" s="4">
        <v>0</v>
      </c>
      <c r="E65" s="4">
        <v>0</v>
      </c>
    </row>
    <row r="66" spans="1:5" ht="20" customHeight="1">
      <c r="A66" s="2" t="s">
        <v>187</v>
      </c>
      <c r="B66" s="4">
        <v>0</v>
      </c>
      <c r="C66" s="4">
        <f t="shared" si="12"/>
        <v>0</v>
      </c>
      <c r="D66" s="4">
        <v>0</v>
      </c>
      <c r="E66" s="4">
        <v>0</v>
      </c>
    </row>
    <row r="67" spans="1:5" ht="20" customHeight="1">
      <c r="A67" s="2" t="s">
        <v>188</v>
      </c>
      <c r="B67" s="4">
        <v>0</v>
      </c>
      <c r="C67" s="4">
        <f t="shared" si="12"/>
        <v>0</v>
      </c>
      <c r="D67" s="4">
        <v>0</v>
      </c>
      <c r="E67" s="4">
        <v>0</v>
      </c>
    </row>
    <row r="68" spans="1:5" ht="20" customHeight="1">
      <c r="A68" s="2" t="s">
        <v>189</v>
      </c>
      <c r="B68" s="4">
        <v>0</v>
      </c>
      <c r="C68" s="4">
        <f t="shared" si="12"/>
        <v>0</v>
      </c>
      <c r="D68" s="4">
        <v>0</v>
      </c>
      <c r="E68" s="4">
        <v>0</v>
      </c>
    </row>
    <row r="69" spans="1:5" ht="20" customHeight="1">
      <c r="A69" s="2" t="s">
        <v>190</v>
      </c>
      <c r="B69" s="4">
        <f>B71</f>
        <v>279435.44000000006</v>
      </c>
      <c r="C69" s="4">
        <f t="shared" si="12"/>
        <v>279435.44000000006</v>
      </c>
      <c r="D69" s="4">
        <f>D62</f>
        <v>290381.39000000013</v>
      </c>
      <c r="E69" s="4">
        <f>D69</f>
        <v>290381.39000000013</v>
      </c>
    </row>
    <row r="70" spans="1:5" ht="20" customHeight="1">
      <c r="A70" s="2" t="s">
        <v>191</v>
      </c>
      <c r="B70" s="4">
        <v>0</v>
      </c>
      <c r="C70" s="4">
        <f t="shared" si="12"/>
        <v>0</v>
      </c>
      <c r="D70" s="4">
        <v>0</v>
      </c>
      <c r="E70" s="4">
        <v>0</v>
      </c>
    </row>
    <row r="71" spans="1:5" ht="20" customHeight="1">
      <c r="A71" s="2" t="s">
        <v>192</v>
      </c>
      <c r="B71" s="4">
        <f>B62</f>
        <v>279435.44000000006</v>
      </c>
      <c r="C71" s="4">
        <f t="shared" si="12"/>
        <v>279435.44000000006</v>
      </c>
      <c r="D71" s="4">
        <f>D69</f>
        <v>290381.39000000013</v>
      </c>
      <c r="E71" s="4">
        <f>D71</f>
        <v>290381.39000000013</v>
      </c>
    </row>
    <row r="72" spans="1:5" ht="20" customHeight="1">
      <c r="A72" s="2" t="s">
        <v>193</v>
      </c>
      <c r="B72" s="4">
        <v>0</v>
      </c>
      <c r="C72" s="4">
        <f t="shared" si="12"/>
        <v>0</v>
      </c>
      <c r="D72" s="4">
        <v>0</v>
      </c>
      <c r="E72" s="4">
        <v>0</v>
      </c>
    </row>
    <row r="73" spans="1:5" ht="20" customHeight="1">
      <c r="A73" s="2" t="s">
        <v>194</v>
      </c>
      <c r="B73" s="7">
        <f>B69-B72</f>
        <v>279435.44000000006</v>
      </c>
      <c r="C73" s="7">
        <f t="shared" ref="C73:E73" si="13">C69-C72</f>
        <v>279435.44000000006</v>
      </c>
      <c r="D73" s="7">
        <f t="shared" si="13"/>
        <v>290381.39000000013</v>
      </c>
      <c r="E73" s="7">
        <f t="shared" si="13"/>
        <v>290381.39000000013</v>
      </c>
    </row>
    <row r="74" spans="1:5" ht="20" customHeight="1">
      <c r="A74" s="2" t="s">
        <v>195</v>
      </c>
      <c r="B74" s="4">
        <v>0</v>
      </c>
      <c r="C74" s="4">
        <f>B74</f>
        <v>0</v>
      </c>
      <c r="D74" s="4">
        <v>0</v>
      </c>
      <c r="E74" s="4">
        <v>0</v>
      </c>
    </row>
    <row r="75" spans="1:5" ht="20" customHeight="1">
      <c r="A75" s="2" t="s">
        <v>196</v>
      </c>
      <c r="B75" s="4">
        <f>B72-B69</f>
        <v>-279435.44000000006</v>
      </c>
      <c r="C75" s="4">
        <f>B75</f>
        <v>-279435.44000000006</v>
      </c>
      <c r="D75" s="4">
        <f>D54-D55</f>
        <v>-290381.39000000013</v>
      </c>
      <c r="E75" s="4">
        <f>E54-E55</f>
        <v>-290381.39000000013</v>
      </c>
    </row>
    <row r="76" spans="1:5" ht="20" customHeight="1">
      <c r="A76" s="2" t="s">
        <v>197</v>
      </c>
      <c r="B76" s="3">
        <f>B75</f>
        <v>-279435.44000000006</v>
      </c>
      <c r="C76" s="3">
        <f>C75</f>
        <v>-279435.44000000006</v>
      </c>
      <c r="D76" s="3">
        <f>D75</f>
        <v>-290381.39000000013</v>
      </c>
      <c r="E76" s="3">
        <f>E75</f>
        <v>-290381.39000000013</v>
      </c>
    </row>
    <row r="77" spans="1:5" ht="20" customHeight="1">
      <c r="A77" s="2" t="s">
        <v>198</v>
      </c>
      <c r="B77" s="3">
        <v>0</v>
      </c>
      <c r="C77" s="3">
        <f>B77</f>
        <v>0</v>
      </c>
      <c r="D77" s="3">
        <v>0</v>
      </c>
      <c r="E77" s="3">
        <v>0</v>
      </c>
    </row>
    <row r="78" spans="1:5" ht="20" customHeight="1">
      <c r="A78" s="2" t="s">
        <v>199</v>
      </c>
      <c r="B78" s="3">
        <v>0</v>
      </c>
      <c r="C78" s="3">
        <f>B78</f>
        <v>0</v>
      </c>
      <c r="D78" s="3">
        <v>0</v>
      </c>
      <c r="E78" s="3">
        <v>0</v>
      </c>
    </row>
    <row r="79" spans="1:5" ht="20" customHeight="1">
      <c r="A79" s="2" t="s">
        <v>200</v>
      </c>
      <c r="B79" s="5">
        <f>B75</f>
        <v>-279435.44000000006</v>
      </c>
      <c r="C79" s="5">
        <f t="shared" ref="C79:E79" si="14">C75</f>
        <v>-279435.44000000006</v>
      </c>
      <c r="D79" s="5">
        <f t="shared" si="14"/>
        <v>-290381.39000000013</v>
      </c>
      <c r="E79" s="5">
        <f t="shared" si="14"/>
        <v>-290381.39000000013</v>
      </c>
    </row>
    <row r="80" spans="1:5" ht="20" customHeight="1">
      <c r="A80" s="2" t="s">
        <v>201</v>
      </c>
      <c r="B80" s="3">
        <f>B81+B82+B83+B84+B85+B86+B87+B88</f>
        <v>0</v>
      </c>
      <c r="C80" s="3">
        <f t="shared" ref="C80:C90" si="15">B80</f>
        <v>0</v>
      </c>
      <c r="D80" s="3">
        <v>0</v>
      </c>
      <c r="E80" s="3">
        <v>0</v>
      </c>
    </row>
    <row r="81" spans="1:5" ht="20" customHeight="1">
      <c r="A81" s="2" t="s">
        <v>202</v>
      </c>
      <c r="B81" s="4">
        <v>0</v>
      </c>
      <c r="C81" s="4">
        <f t="shared" si="15"/>
        <v>0</v>
      </c>
      <c r="D81" s="4">
        <v>0</v>
      </c>
      <c r="E81" s="4">
        <v>0</v>
      </c>
    </row>
    <row r="82" spans="1:5" ht="20" customHeight="1">
      <c r="A82" s="2" t="s">
        <v>203</v>
      </c>
      <c r="B82" s="4">
        <v>0</v>
      </c>
      <c r="C82" s="4">
        <f t="shared" si="15"/>
        <v>0</v>
      </c>
      <c r="D82" s="4">
        <v>0</v>
      </c>
      <c r="E82" s="4">
        <v>0</v>
      </c>
    </row>
    <row r="83" spans="1:5" ht="20" customHeight="1">
      <c r="A83" s="2" t="s">
        <v>204</v>
      </c>
      <c r="B83" s="4">
        <v>0</v>
      </c>
      <c r="C83" s="4">
        <f t="shared" si="15"/>
        <v>0</v>
      </c>
      <c r="D83" s="4">
        <v>0</v>
      </c>
      <c r="E83" s="4">
        <v>0</v>
      </c>
    </row>
    <row r="84" spans="1:5" ht="20" customHeight="1">
      <c r="A84" s="2" t="s">
        <v>205</v>
      </c>
      <c r="B84" s="4">
        <v>0</v>
      </c>
      <c r="C84" s="4">
        <f t="shared" si="15"/>
        <v>0</v>
      </c>
      <c r="D84" s="4">
        <v>0</v>
      </c>
      <c r="E84" s="4">
        <v>0</v>
      </c>
    </row>
    <row r="85" spans="1:5" ht="20" customHeight="1">
      <c r="A85" s="2" t="s">
        <v>206</v>
      </c>
      <c r="B85" s="4">
        <v>0</v>
      </c>
      <c r="C85" s="4">
        <f t="shared" si="15"/>
        <v>0</v>
      </c>
      <c r="D85" s="4">
        <v>0</v>
      </c>
      <c r="E85" s="4">
        <v>0</v>
      </c>
    </row>
    <row r="86" spans="1:5" ht="20" customHeight="1">
      <c r="A86" s="2" t="s">
        <v>207</v>
      </c>
      <c r="B86" s="4">
        <v>0</v>
      </c>
      <c r="C86" s="4">
        <f t="shared" si="15"/>
        <v>0</v>
      </c>
      <c r="D86" s="4">
        <v>0</v>
      </c>
      <c r="E86" s="4">
        <v>0</v>
      </c>
    </row>
    <row r="87" spans="1:5" ht="20" customHeight="1">
      <c r="A87" s="2" t="s">
        <v>208</v>
      </c>
      <c r="B87" s="4">
        <v>0</v>
      </c>
      <c r="C87" s="4">
        <f t="shared" si="15"/>
        <v>0</v>
      </c>
      <c r="D87" s="4">
        <v>0</v>
      </c>
      <c r="E87" s="4">
        <v>0</v>
      </c>
    </row>
    <row r="88" spans="1:5" ht="20" customHeight="1">
      <c r="A88" s="2" t="s">
        <v>209</v>
      </c>
      <c r="B88" s="4">
        <v>0</v>
      </c>
      <c r="C88" s="4">
        <f t="shared" si="15"/>
        <v>0</v>
      </c>
      <c r="D88" s="4">
        <v>0</v>
      </c>
      <c r="E88" s="4">
        <v>0</v>
      </c>
    </row>
    <row r="89" spans="1:5" ht="20" customHeight="1">
      <c r="A89" s="2" t="s">
        <v>210</v>
      </c>
      <c r="B89" s="3">
        <v>0</v>
      </c>
      <c r="C89" s="3">
        <f t="shared" si="15"/>
        <v>0</v>
      </c>
      <c r="D89" s="3">
        <v>0</v>
      </c>
      <c r="E89" s="3">
        <v>0</v>
      </c>
    </row>
    <row r="90" spans="1:5" ht="20" customHeight="1">
      <c r="A90" s="2" t="s">
        <v>211</v>
      </c>
      <c r="B90" s="3">
        <f>B80-B89</f>
        <v>0</v>
      </c>
      <c r="C90" s="3">
        <f t="shared" si="15"/>
        <v>0</v>
      </c>
      <c r="D90" s="3">
        <v>0</v>
      </c>
      <c r="E90" s="3">
        <v>0</v>
      </c>
    </row>
    <row r="91" spans="1:5" ht="20" customHeight="1">
      <c r="A91" s="2" t="s">
        <v>212</v>
      </c>
      <c r="B91" s="5" t="s">
        <v>286</v>
      </c>
      <c r="C91" s="5">
        <f t="shared" ref="C91:E91" si="16">C79+C90</f>
        <v>-279435.44000000006</v>
      </c>
      <c r="D91" s="5">
        <f t="shared" si="16"/>
        <v>-290381.39000000013</v>
      </c>
      <c r="E91" s="5">
        <f t="shared" si="16"/>
        <v>-290381.39000000013</v>
      </c>
    </row>
    <row r="92" spans="1:5" ht="20" customHeight="1">
      <c r="A92" s="2" t="s">
        <v>213</v>
      </c>
      <c r="B92" s="3">
        <f>B93+B94</f>
        <v>0</v>
      </c>
      <c r="C92" s="3">
        <f>B92</f>
        <v>0</v>
      </c>
      <c r="D92" s="3">
        <v>0</v>
      </c>
      <c r="E92" s="3">
        <f>E93-E94</f>
        <v>0</v>
      </c>
    </row>
    <row r="93" spans="1:5" ht="20" customHeight="1">
      <c r="A93" s="2" t="s">
        <v>214</v>
      </c>
      <c r="B93" s="3">
        <v>0</v>
      </c>
      <c r="C93" s="3">
        <f>B93</f>
        <v>0</v>
      </c>
      <c r="D93" s="3">
        <v>0</v>
      </c>
      <c r="E93" s="3">
        <v>0</v>
      </c>
    </row>
    <row r="94" spans="1:5" ht="20" customHeight="1">
      <c r="A94" s="2" t="s">
        <v>215</v>
      </c>
      <c r="B94" s="3">
        <v>0</v>
      </c>
      <c r="C94" s="3">
        <f>B94</f>
        <v>0</v>
      </c>
      <c r="D94" s="3">
        <v>0</v>
      </c>
      <c r="E94" s="3">
        <v>0</v>
      </c>
    </row>
  </sheetData>
  <hyperlinks>
    <hyperlink ref="B2" location="'Formule polja'!B733" display="P1076024" xr:uid="{00000000-0004-0000-0100-000000000000}"/>
    <hyperlink ref="B3" location="'Formule polja'!B739" display="P1076039" xr:uid="{00000000-0004-0000-0100-000001000000}"/>
    <hyperlink ref="C3" location="'Formule polja'!B1093" display="P1082294" xr:uid="{00000000-0004-0000-0100-000002000000}"/>
    <hyperlink ref="D3" location="'Formule polja'!B742" display="P1076041" xr:uid="{00000000-0004-0000-0100-000003000000}"/>
    <hyperlink ref="E3" location="'Formule polja'!B1096" display="P1082296" xr:uid="{00000000-0004-0000-0100-000004000000}"/>
    <hyperlink ref="B4" location="'Formule polja'!B745" display="P1076043" xr:uid="{00000000-0004-0000-0100-000005000000}"/>
    <hyperlink ref="C4" location="'Formule polja'!B1099" display="P1082297" xr:uid="{00000000-0004-0000-0100-000006000000}"/>
    <hyperlink ref="D4" location="'Formule polja'!B748" display="P1076046" xr:uid="{00000000-0004-0000-0100-000007000000}"/>
    <hyperlink ref="E4" location="'Formule polja'!B1102" display="P1082299" xr:uid="{00000000-0004-0000-0100-000008000000}"/>
    <hyperlink ref="B5" location="'Formule polja'!B751" display="P1076048" xr:uid="{00000000-0004-0000-0100-000009000000}"/>
    <hyperlink ref="C5" location="'Formule polja'!B1105" display="P1082302" xr:uid="{00000000-0004-0000-0100-00000A000000}"/>
    <hyperlink ref="D5" location="'Formule polja'!B754" display="P1076052" xr:uid="{00000000-0004-0000-0100-00000B000000}"/>
    <hyperlink ref="E5" location="'Formule polja'!B1108" display="P1082303" xr:uid="{00000000-0004-0000-0100-00000C000000}"/>
    <hyperlink ref="B6" location="'Formule polja'!B757" display="P1076056" xr:uid="{00000000-0004-0000-0100-00000D000000}"/>
    <hyperlink ref="C6" location="'Formule polja'!B1111" display="P1082305" xr:uid="{00000000-0004-0000-0100-00000E000000}"/>
    <hyperlink ref="D6" location="'Formule polja'!B760" display="P1076058" xr:uid="{00000000-0004-0000-0100-00000F000000}"/>
    <hyperlink ref="E6" location="'Formule polja'!B1114" display="P1082307" xr:uid="{00000000-0004-0000-0100-000010000000}"/>
    <hyperlink ref="B7" location="'Formule polja'!B763" display="P1076060" xr:uid="{00000000-0004-0000-0100-000011000000}"/>
    <hyperlink ref="C7" location="'Formule polja'!B1117" display="P1082308" xr:uid="{00000000-0004-0000-0100-000012000000}"/>
    <hyperlink ref="D7" location="'Formule polja'!B766" display="P1076062" xr:uid="{00000000-0004-0000-0100-000013000000}"/>
    <hyperlink ref="E7" location="'Formule polja'!B1120" display="P1082310" xr:uid="{00000000-0004-0000-0100-000014000000}"/>
    <hyperlink ref="B8" location="'Formule polja'!B769" display="P1076064" xr:uid="{00000000-0004-0000-0100-000015000000}"/>
    <hyperlink ref="B9" location="'Formule polja'!B775" display="P1076069" xr:uid="{00000000-0004-0000-0100-000016000000}"/>
    <hyperlink ref="C9" location="'Formule polja'!B1129" display="P1082315" xr:uid="{00000000-0004-0000-0100-000017000000}"/>
    <hyperlink ref="D9" location="'Formule polja'!B778" display="P1076071" xr:uid="{00000000-0004-0000-0100-000018000000}"/>
    <hyperlink ref="E9" location="'Formule polja'!B1132" display="P1082316" xr:uid="{00000000-0004-0000-0100-000019000000}"/>
    <hyperlink ref="B10" location="'Formule polja'!B781" display="P1076073" xr:uid="{00000000-0004-0000-0100-00001A000000}"/>
    <hyperlink ref="C10" location="'Formule polja'!B1135" display="P1082318" xr:uid="{00000000-0004-0000-0100-00001B000000}"/>
    <hyperlink ref="B11" location="'Formule polja'!B787" display="P1076078" xr:uid="{00000000-0004-0000-0100-00001C000000}"/>
    <hyperlink ref="C11" location="'Formule polja'!B1141" display="P1082321" xr:uid="{00000000-0004-0000-0100-00001D000000}"/>
    <hyperlink ref="D11" location="'Formule polja'!B790" display="P1076080" xr:uid="{00000000-0004-0000-0100-00001E000000}"/>
    <hyperlink ref="E11" location="'Formule polja'!B1144" display="P1082324" xr:uid="{00000000-0004-0000-0100-00001F000000}"/>
    <hyperlink ref="B12" location="'Formule polja'!B793" display="P1076082" xr:uid="{00000000-0004-0000-0100-000020000000}"/>
    <hyperlink ref="C12" location="'Formule polja'!B1147" display="P1082326" xr:uid="{00000000-0004-0000-0100-000021000000}"/>
    <hyperlink ref="D12" location="'Formule polja'!B796" display="P1076084" xr:uid="{00000000-0004-0000-0100-000022000000}"/>
    <hyperlink ref="E12" location="'Formule polja'!B1150" display="P1082327" xr:uid="{00000000-0004-0000-0100-000023000000}"/>
    <hyperlink ref="B13" location="'Formule polja'!B799" display="P1076087" xr:uid="{00000000-0004-0000-0100-000024000000}"/>
    <hyperlink ref="C13" location="'Formule polja'!B1153" display="P1082329" xr:uid="{00000000-0004-0000-0100-000025000000}"/>
    <hyperlink ref="D13" location="'Formule polja'!B802" display="P1076090" xr:uid="{00000000-0004-0000-0100-000026000000}"/>
    <hyperlink ref="E13" location="'Formule polja'!B1156" display="P1082330" xr:uid="{00000000-0004-0000-0100-000027000000}"/>
    <hyperlink ref="B14" location="'Formule polja'!B805" display="P1076092" xr:uid="{00000000-0004-0000-0100-000028000000}"/>
    <hyperlink ref="C14" location="'Formule polja'!B1159" display="P1082332" xr:uid="{00000000-0004-0000-0100-000029000000}"/>
    <hyperlink ref="B15" location="'Formule polja'!B811" display="P1076095" xr:uid="{00000000-0004-0000-0100-00002A000000}"/>
    <hyperlink ref="C15" location="'Formule polja'!B1165" display="P1082335" xr:uid="{00000000-0004-0000-0100-00002B000000}"/>
    <hyperlink ref="D15" location="'Formule polja'!B814" display="P1076098" xr:uid="{00000000-0004-0000-0100-00002C000000}"/>
    <hyperlink ref="E15" location="'Formule polja'!B1168" display="P1082337" xr:uid="{00000000-0004-0000-0100-00002D000000}"/>
    <hyperlink ref="B16" location="'Formule polja'!B817" display="P1076101" xr:uid="{00000000-0004-0000-0100-00002E000000}"/>
    <hyperlink ref="C16" location="'Formule polja'!B1171" display="P1082339" xr:uid="{00000000-0004-0000-0100-00002F000000}"/>
    <hyperlink ref="D16" location="'Formule polja'!B820" display="P1076103" xr:uid="{00000000-0004-0000-0100-000030000000}"/>
    <hyperlink ref="E16" location="'Formule polja'!B1174" display="P1082340" xr:uid="{00000000-0004-0000-0100-000031000000}"/>
    <hyperlink ref="B17" location="'Formule polja'!B823" display="P1076105" xr:uid="{00000000-0004-0000-0100-000032000000}"/>
    <hyperlink ref="C17" location="'Formule polja'!B1177" display="P1082342" xr:uid="{00000000-0004-0000-0100-000033000000}"/>
    <hyperlink ref="D17" location="'Formule polja'!B826" display="P1076107" xr:uid="{00000000-0004-0000-0100-000034000000}"/>
    <hyperlink ref="E17" location="'Formule polja'!B1180" display="P1082345" xr:uid="{00000000-0004-0000-0100-000035000000}"/>
    <hyperlink ref="B18" location="'Formule polja'!B829" display="P1076109" xr:uid="{00000000-0004-0000-0100-000036000000}"/>
    <hyperlink ref="C18" location="'Formule polja'!B1183" display="P1082347" xr:uid="{00000000-0004-0000-0100-000037000000}"/>
    <hyperlink ref="D18" location="'Formule polja'!B832" display="P1076111" xr:uid="{00000000-0004-0000-0100-000038000000}"/>
    <hyperlink ref="E18" location="'Formule polja'!B1186" display="P1082348" xr:uid="{00000000-0004-0000-0100-000039000000}"/>
    <hyperlink ref="B19" location="'Formule polja'!B835" display="P1076113" xr:uid="{00000000-0004-0000-0100-00003A000000}"/>
    <hyperlink ref="C19" location="'Formule polja'!B1189" display="P1082350" xr:uid="{00000000-0004-0000-0100-00003B000000}"/>
    <hyperlink ref="D19" location="'Formule polja'!B838" display="P1076115" xr:uid="{00000000-0004-0000-0100-00003C000000}"/>
    <hyperlink ref="E19" location="'Formule polja'!B1192" display="P1082352" xr:uid="{00000000-0004-0000-0100-00003D000000}"/>
    <hyperlink ref="B20" location="'Formule polja'!B841" display="P1076117" xr:uid="{00000000-0004-0000-0100-00003E000000}"/>
    <hyperlink ref="C20" location="'Formule polja'!B1195" display="P1082353" xr:uid="{00000000-0004-0000-0100-00003F000000}"/>
    <hyperlink ref="D20" location="'Formule polja'!B844" display="P1076122" xr:uid="{00000000-0004-0000-0100-000040000000}"/>
    <hyperlink ref="E20" location="'Formule polja'!B1198" display="P1082355" xr:uid="{00000000-0004-0000-0100-000041000000}"/>
    <hyperlink ref="B21" location="'Formule polja'!B847" display="P1076126" xr:uid="{00000000-0004-0000-0100-000042000000}"/>
    <hyperlink ref="C21" location="'Formule polja'!B1201" display="P1082357" xr:uid="{00000000-0004-0000-0100-000043000000}"/>
    <hyperlink ref="D21" location="'Formule polja'!B850" display="P1076128" xr:uid="{00000000-0004-0000-0100-000044000000}"/>
    <hyperlink ref="E21" location="'Formule polja'!B1204" display="P1082359" xr:uid="{00000000-0004-0000-0100-000045000000}"/>
    <hyperlink ref="B22" location="'Formule polja'!B853" display="P1076130" xr:uid="{00000000-0004-0000-0100-000046000000}"/>
    <hyperlink ref="C22" location="'Formule polja'!B1207" display="P1082363" xr:uid="{00000000-0004-0000-0100-000047000000}"/>
    <hyperlink ref="D22" location="'Formule polja'!B856" display="P1076132" xr:uid="{00000000-0004-0000-0100-000048000000}"/>
    <hyperlink ref="E22" location="'Formule polja'!B1210" display="P1082371" xr:uid="{00000000-0004-0000-0100-000049000000}"/>
    <hyperlink ref="B23" location="'Formule polja'!B859" display="P1076134" xr:uid="{00000000-0004-0000-0100-00004A000000}"/>
    <hyperlink ref="C23" location="'Formule polja'!B1213" display="P1082373" xr:uid="{00000000-0004-0000-0100-00004B000000}"/>
    <hyperlink ref="D23" location="'Formule polja'!B862" display="P1076136" xr:uid="{00000000-0004-0000-0100-00004C000000}"/>
    <hyperlink ref="E23" location="'Formule polja'!B1216" display="P1082375" xr:uid="{00000000-0004-0000-0100-00004D000000}"/>
    <hyperlink ref="B24" location="'Formule polja'!B865" display="P1076138" xr:uid="{00000000-0004-0000-0100-00004E000000}"/>
    <hyperlink ref="C24" location="'Formule polja'!B1219" display="P1082377" xr:uid="{00000000-0004-0000-0100-00004F000000}"/>
    <hyperlink ref="D24" location="'Formule polja'!B868" display="P1076140" xr:uid="{00000000-0004-0000-0100-000050000000}"/>
    <hyperlink ref="E24" location="'Formule polja'!B1222" display="P1082379" xr:uid="{00000000-0004-0000-0100-000051000000}"/>
    <hyperlink ref="B25" location="'Formule polja'!B871" display="P1076142" xr:uid="{00000000-0004-0000-0100-000052000000}"/>
    <hyperlink ref="C25" location="'Formule polja'!B1225" display="P1082380" xr:uid="{00000000-0004-0000-0100-000053000000}"/>
    <hyperlink ref="D25" location="'Formule polja'!B874" display="P1076144" xr:uid="{00000000-0004-0000-0100-000054000000}"/>
    <hyperlink ref="E25" location="'Formule polja'!B1228" display="P1082382" xr:uid="{00000000-0004-0000-0100-000055000000}"/>
    <hyperlink ref="B26" location="'Formule polja'!B877" display="P1076147" xr:uid="{00000000-0004-0000-0100-000056000000}"/>
    <hyperlink ref="C26" location="'Formule polja'!B1231" display="P1082384" xr:uid="{00000000-0004-0000-0100-000057000000}"/>
    <hyperlink ref="D26" location="'Formule polja'!B880" display="P1076150" xr:uid="{00000000-0004-0000-0100-000058000000}"/>
    <hyperlink ref="E26" location="'Formule polja'!B1234" display="P1082386" xr:uid="{00000000-0004-0000-0100-000059000000}"/>
    <hyperlink ref="B27" location="'Formule polja'!B883" display="P1076152" xr:uid="{00000000-0004-0000-0100-00005A000000}"/>
    <hyperlink ref="C27" location="'Formule polja'!B1237" display="P1082387" xr:uid="{00000000-0004-0000-0100-00005B000000}"/>
    <hyperlink ref="D27" location="'Formule polja'!B886" display="P1076154" xr:uid="{00000000-0004-0000-0100-00005C000000}"/>
    <hyperlink ref="E27" location="'Formule polja'!B1240" display="P1082389" xr:uid="{00000000-0004-0000-0100-00005D000000}"/>
    <hyperlink ref="B28" location="'Formule polja'!B889" display="P1076156" xr:uid="{00000000-0004-0000-0100-00005E000000}"/>
    <hyperlink ref="C28" location="'Formule polja'!B1243" display="P1082391" xr:uid="{00000000-0004-0000-0100-00005F000000}"/>
    <hyperlink ref="D28" location="'Formule polja'!B892" display="P1076158" xr:uid="{00000000-0004-0000-0100-000060000000}"/>
    <hyperlink ref="E28" location="'Formule polja'!B1246" display="P1082393" xr:uid="{00000000-0004-0000-0100-000061000000}"/>
    <hyperlink ref="B29" location="'Formule polja'!B895" display="P1076162" xr:uid="{00000000-0004-0000-0100-000062000000}"/>
    <hyperlink ref="C29" location="'Formule polja'!B1249" display="P1082395" xr:uid="{00000000-0004-0000-0100-000063000000}"/>
    <hyperlink ref="D29" location="'Formule polja'!B898" display="P1076164" xr:uid="{00000000-0004-0000-0100-000064000000}"/>
    <hyperlink ref="E29" location="'Formule polja'!B1252" display="P1082397" xr:uid="{00000000-0004-0000-0100-000065000000}"/>
    <hyperlink ref="B30" location="'Formule polja'!B901" display="P1076166" xr:uid="{00000000-0004-0000-0100-000066000000}"/>
    <hyperlink ref="C30" location="'Formule polja'!B1255" display="P1082399" xr:uid="{00000000-0004-0000-0100-000067000000}"/>
    <hyperlink ref="D30" location="'Formule polja'!B904" display="P1076168" xr:uid="{00000000-0004-0000-0100-000068000000}"/>
    <hyperlink ref="E30" location="'Formule polja'!B1258" display="P1082400" xr:uid="{00000000-0004-0000-0100-000069000000}"/>
    <hyperlink ref="B31" location="'Formule polja'!B907" display="P1076170" xr:uid="{00000000-0004-0000-0100-00006A000000}"/>
    <hyperlink ref="B32" location="'Formule polja'!B913" display="P1076175" xr:uid="{00000000-0004-0000-0100-00006B000000}"/>
    <hyperlink ref="C32" location="'Formule polja'!B1267" display="P1082405" xr:uid="{00000000-0004-0000-0100-00006C000000}"/>
    <hyperlink ref="D32" location="'Formule polja'!B916" display="P1076178" xr:uid="{00000000-0004-0000-0100-00006D000000}"/>
    <hyperlink ref="E32" location="'Formule polja'!B1270" display="P1082407" xr:uid="{00000000-0004-0000-0100-00006E000000}"/>
    <hyperlink ref="B33" location="'Formule polja'!B919" display="P1076180" xr:uid="{00000000-0004-0000-0100-00006F000000}"/>
    <hyperlink ref="C33" location="'Formule polja'!B1273" display="P1082409" xr:uid="{00000000-0004-0000-0100-000070000000}"/>
    <hyperlink ref="D33" location="'Formule polja'!B922" display="P1076182" xr:uid="{00000000-0004-0000-0100-000071000000}"/>
    <hyperlink ref="E33" location="'Formule polja'!B1276" display="P1082411" xr:uid="{00000000-0004-0000-0100-000072000000}"/>
    <hyperlink ref="B34" location="'Formule polja'!B925" display="P1076234" xr:uid="{00000000-0004-0000-0100-000073000000}"/>
    <hyperlink ref="C34" location="'Formule polja'!B1279" display="P1082413" xr:uid="{00000000-0004-0000-0100-000074000000}"/>
    <hyperlink ref="D34" location="'Formule polja'!B928" display="P1076236" xr:uid="{00000000-0004-0000-0100-000075000000}"/>
    <hyperlink ref="E34" location="'Formule polja'!B1282" display="P1082414" xr:uid="{00000000-0004-0000-0100-000076000000}"/>
    <hyperlink ref="B35" location="'Formule polja'!B931" display="P1076240" xr:uid="{00000000-0004-0000-0100-000077000000}"/>
    <hyperlink ref="C35" location="'Formule polja'!B1285" display="P1082421" xr:uid="{00000000-0004-0000-0100-000078000000}"/>
    <hyperlink ref="D35" location="'Formule polja'!B934" display="P1076243" xr:uid="{00000000-0004-0000-0100-000079000000}"/>
    <hyperlink ref="E35" location="'Formule polja'!B1288" display="P1082424" xr:uid="{00000000-0004-0000-0100-00007A000000}"/>
    <hyperlink ref="B36" location="'Formule polja'!B937" display="P1076245" xr:uid="{00000000-0004-0000-0100-00007B000000}"/>
    <hyperlink ref="C36" location="'Formule polja'!B1291" display="P1082426" xr:uid="{00000000-0004-0000-0100-00007C000000}"/>
    <hyperlink ref="D36" location="'Formule polja'!B940" display="P1076247" xr:uid="{00000000-0004-0000-0100-00007D000000}"/>
    <hyperlink ref="E36" location="'Formule polja'!B1294" display="P1082427" xr:uid="{00000000-0004-0000-0100-00007E000000}"/>
    <hyperlink ref="B37" location="'Formule polja'!B943" display="P1076249" xr:uid="{00000000-0004-0000-0100-00007F000000}"/>
    <hyperlink ref="C37" location="'Formule polja'!B1297" display="P1082431" xr:uid="{00000000-0004-0000-0100-000080000000}"/>
    <hyperlink ref="D37" location="'Formule polja'!B946" display="P1076251" xr:uid="{00000000-0004-0000-0100-000081000000}"/>
    <hyperlink ref="E37" location="'Formule polja'!B1300" display="P1082432" xr:uid="{00000000-0004-0000-0100-000082000000}"/>
    <hyperlink ref="B38" location="'Formule polja'!B949" display="P1076253" xr:uid="{00000000-0004-0000-0100-000083000000}"/>
    <hyperlink ref="C38" location="'Formule polja'!B1303" display="P1082434" xr:uid="{00000000-0004-0000-0100-000084000000}"/>
    <hyperlink ref="D38" location="'Formule polja'!B952" display="P1076255" xr:uid="{00000000-0004-0000-0100-000085000000}"/>
    <hyperlink ref="E38" location="'Formule polja'!B1306" display="P1082436" xr:uid="{00000000-0004-0000-0100-000086000000}"/>
    <hyperlink ref="B39" location="'Formule polja'!B955" display="P1076257" xr:uid="{00000000-0004-0000-0100-000087000000}"/>
    <hyperlink ref="C39" location="'Formule polja'!B1309" display="P1082438" xr:uid="{00000000-0004-0000-0100-000088000000}"/>
    <hyperlink ref="D39" location="'Formule polja'!B958" display="P1076259" xr:uid="{00000000-0004-0000-0100-000089000000}"/>
    <hyperlink ref="E39" location="'Formule polja'!B1312" display="P1082439" xr:uid="{00000000-0004-0000-0100-00008A000000}"/>
    <hyperlink ref="B40" location="'Formule polja'!B961" display="P1076262" xr:uid="{00000000-0004-0000-0100-00008B000000}"/>
    <hyperlink ref="C40" location="'Formule polja'!B1315" display="P1082441" xr:uid="{00000000-0004-0000-0100-00008C000000}"/>
    <hyperlink ref="D40" location="'Formule polja'!B964" display="P1076264" xr:uid="{00000000-0004-0000-0100-00008D000000}"/>
    <hyperlink ref="E40" location="'Formule polja'!B1318" display="P1082443" xr:uid="{00000000-0004-0000-0100-00008E000000}"/>
    <hyperlink ref="B41" location="'Formule polja'!B967" display="P1076274" xr:uid="{00000000-0004-0000-0100-00008F000000}"/>
    <hyperlink ref="C41" location="'Formule polja'!B1321" display="P1082444" xr:uid="{00000000-0004-0000-0100-000090000000}"/>
    <hyperlink ref="D41" location="'Formule polja'!B970" display="P1076276" xr:uid="{00000000-0004-0000-0100-000091000000}"/>
    <hyperlink ref="E41" location="'Formule polja'!B1324" display="P1082446" xr:uid="{00000000-0004-0000-0100-000092000000}"/>
    <hyperlink ref="B42" location="'Formule polja'!B973" display="P1076278" xr:uid="{00000000-0004-0000-0100-000093000000}"/>
    <hyperlink ref="B43" location="'Formule polja'!B979" display="P1076281" xr:uid="{00000000-0004-0000-0100-000094000000}"/>
    <hyperlink ref="C43" location="'Formule polja'!B1333" display="P1082451" xr:uid="{00000000-0004-0000-0100-000095000000}"/>
    <hyperlink ref="D43" location="'Formule polja'!B982" display="P1076282" xr:uid="{00000000-0004-0000-0100-000096000000}"/>
    <hyperlink ref="E43" location="'Formule polja'!B1336" display="P1082452" xr:uid="{00000000-0004-0000-0100-000097000000}"/>
    <hyperlink ref="B44" location="'Formule polja'!B985" display="P1076283" xr:uid="{00000000-0004-0000-0100-000098000000}"/>
    <hyperlink ref="C44" location="'Formule polja'!B1339" display="P1082454" xr:uid="{00000000-0004-0000-0100-000099000000}"/>
    <hyperlink ref="D44" location="'Formule polja'!B988" display="P1076284" xr:uid="{00000000-0004-0000-0100-00009A000000}"/>
    <hyperlink ref="E44" location="'Formule polja'!B1342" display="P1082456" xr:uid="{00000000-0004-0000-0100-00009B000000}"/>
    <hyperlink ref="B45" location="'Formule polja'!B991" display="P1076285" xr:uid="{00000000-0004-0000-0100-00009C000000}"/>
    <hyperlink ref="C45" location="'Formule polja'!B1345" display="P1082457" xr:uid="{00000000-0004-0000-0100-00009D000000}"/>
    <hyperlink ref="D45" location="'Formule polja'!B994" display="P1076286" xr:uid="{00000000-0004-0000-0100-00009E000000}"/>
    <hyperlink ref="E45" location="'Formule polja'!B1348" display="P1082459" xr:uid="{00000000-0004-0000-0100-00009F000000}"/>
    <hyperlink ref="B46" location="'Formule polja'!B997" display="P1076287" xr:uid="{00000000-0004-0000-0100-0000A0000000}"/>
    <hyperlink ref="C46" location="'Formule polja'!B1351" display="P1082476" xr:uid="{00000000-0004-0000-0100-0000A1000000}"/>
    <hyperlink ref="D46" location="'Formule polja'!B1000" display="P1076288" xr:uid="{00000000-0004-0000-0100-0000A2000000}"/>
    <hyperlink ref="E46" location="'Formule polja'!B1354" display="P1082478" xr:uid="{00000000-0004-0000-0100-0000A3000000}"/>
    <hyperlink ref="B47" location="'Formule polja'!B1003" display="P1076289" xr:uid="{00000000-0004-0000-0100-0000A4000000}"/>
    <hyperlink ref="C47" location="'Formule polja'!B1357" display="P1082479" xr:uid="{00000000-0004-0000-0100-0000A5000000}"/>
    <hyperlink ref="D47" location="'Formule polja'!B1006" display="P1076291" xr:uid="{00000000-0004-0000-0100-0000A6000000}"/>
    <hyperlink ref="E47" location="'Formule polja'!B1360" display="P1082481" xr:uid="{00000000-0004-0000-0100-0000A7000000}"/>
    <hyperlink ref="B48" location="'Formule polja'!B1009" display="P1076293" xr:uid="{00000000-0004-0000-0100-0000A8000000}"/>
    <hyperlink ref="C48" location="'Formule polja'!B1363" display="P1082483" xr:uid="{00000000-0004-0000-0100-0000A9000000}"/>
    <hyperlink ref="D48" location="'Formule polja'!B1012" display="P1076295" xr:uid="{00000000-0004-0000-0100-0000AA000000}"/>
    <hyperlink ref="E48" location="'Formule polja'!B1366" display="P1082485" xr:uid="{00000000-0004-0000-0100-0000AB000000}"/>
    <hyperlink ref="B49" location="'Formule polja'!B1015" display="P1076297" xr:uid="{00000000-0004-0000-0100-0000AC000000}"/>
    <hyperlink ref="C49" location="'Formule polja'!B1369" display="P1082486" xr:uid="{00000000-0004-0000-0100-0000AD000000}"/>
    <hyperlink ref="D49" location="'Formule polja'!B1018" display="P1076299" xr:uid="{00000000-0004-0000-0100-0000AE000000}"/>
    <hyperlink ref="E49" location="'Formule polja'!B1372" display="P1082489" xr:uid="{00000000-0004-0000-0100-0000AF000000}"/>
    <hyperlink ref="B76" location="'Formule polja'!B1021" display="P1076375" xr:uid="{00000000-0004-0000-0100-0000B0000000}"/>
    <hyperlink ref="C76" location="'Formule polja'!B1375" display="P1082574" xr:uid="{00000000-0004-0000-0100-0000B1000000}"/>
    <hyperlink ref="D76" location="'Formule polja'!B1024" display="P1076376" xr:uid="{00000000-0004-0000-0100-0000B2000000}"/>
    <hyperlink ref="B77" location="'Formule polja'!B1027" display="P1076377" xr:uid="{00000000-0004-0000-0100-0000B3000000}"/>
    <hyperlink ref="C77" location="'Formule polja'!B1381" display="P1082577" xr:uid="{00000000-0004-0000-0100-0000B4000000}"/>
    <hyperlink ref="D77" location="'Formule polja'!B1030" display="P1076378" xr:uid="{00000000-0004-0000-0100-0000B5000000}"/>
    <hyperlink ref="E77" location="'Formule polja'!B1384" display="P1082579" xr:uid="{00000000-0004-0000-0100-0000B6000000}"/>
    <hyperlink ref="B78" location="'Formule polja'!B1033" display="P1076379" xr:uid="{00000000-0004-0000-0100-0000B7000000}"/>
    <hyperlink ref="C78" location="'Formule polja'!B1387" display="P1082581" xr:uid="{00000000-0004-0000-0100-0000B8000000}"/>
    <hyperlink ref="D78" location="'Formule polja'!B1036" display="P1076380" xr:uid="{00000000-0004-0000-0100-0000B9000000}"/>
    <hyperlink ref="E78" location="'Formule polja'!B1390" display="P1082583" xr:uid="{00000000-0004-0000-0100-0000BA000000}"/>
    <hyperlink ref="B79" location="'Formule polja'!B1039" display="P1076381" xr:uid="{00000000-0004-0000-0100-0000BB000000}"/>
    <hyperlink ref="B80" location="'Formule polja'!B1045" display="P1076383" xr:uid="{00000000-0004-0000-0100-0000BC000000}"/>
    <hyperlink ref="C80" location="'Formule polja'!B1399" display="P1082587" xr:uid="{00000000-0004-0000-0100-0000BD000000}"/>
    <hyperlink ref="D80" location="'Formule polja'!B1048" display="P1076384" xr:uid="{00000000-0004-0000-0100-0000BE000000}"/>
    <hyperlink ref="E80" location="'Formule polja'!B1402" display="P1082588" xr:uid="{00000000-0004-0000-0100-0000BF000000}"/>
    <hyperlink ref="B89" location="'Formule polja'!B1051" display="P1076401" xr:uid="{00000000-0004-0000-0100-0000C0000000}"/>
    <hyperlink ref="C89" location="'Formule polja'!B1405" display="P1082605" xr:uid="{00000000-0004-0000-0100-0000C1000000}"/>
    <hyperlink ref="D89" location="'Formule polja'!B1054" display="P1076402" xr:uid="{00000000-0004-0000-0100-0000C2000000}"/>
    <hyperlink ref="E89" location="'Formule polja'!B1408" display="P1082606" xr:uid="{00000000-0004-0000-0100-0000C3000000}"/>
    <hyperlink ref="C90" location="'Formule polja'!B1411" display="P1082607" xr:uid="{00000000-0004-0000-0100-0000C4000000}"/>
    <hyperlink ref="D90" location="'Formule polja'!B1060" display="P1076404" xr:uid="{00000000-0004-0000-0100-0000C5000000}"/>
    <hyperlink ref="E90" location="'Formule polja'!B1414" display="P1082608" xr:uid="{00000000-0004-0000-0100-0000C6000000}"/>
    <hyperlink ref="B91" location="'Formule polja'!B1063" display="P1076405" xr:uid="{00000000-0004-0000-0100-0000C7000000}"/>
    <hyperlink ref="B92" location="'Formule polja'!B1069" display="P1076407" xr:uid="{00000000-0004-0000-0100-0000C8000000}"/>
    <hyperlink ref="C92" location="'Formule polja'!B1423" display="P1082611" xr:uid="{00000000-0004-0000-0100-0000C9000000}"/>
    <hyperlink ref="D92" location="'Formule polja'!B1072" display="P1076408" xr:uid="{00000000-0004-0000-0100-0000CA000000}"/>
    <hyperlink ref="E92" location="'Formule polja'!B1426" display="P1082612" xr:uid="{00000000-0004-0000-0100-0000CB000000}"/>
    <hyperlink ref="B93" location="'Formule polja'!B1075" display="P1076409" xr:uid="{00000000-0004-0000-0100-0000CC000000}"/>
    <hyperlink ref="C93" location="'Formule polja'!B1429" display="P1082613" xr:uid="{00000000-0004-0000-0100-0000CD000000}"/>
    <hyperlink ref="D93" location="'Formule polja'!B1078" display="P1076410" xr:uid="{00000000-0004-0000-0100-0000CE000000}"/>
    <hyperlink ref="E93" location="'Formule polja'!B1432" display="P1082614" xr:uid="{00000000-0004-0000-0100-0000CF000000}"/>
    <hyperlink ref="B94" location="'Formule polja'!B1081" display="P1076411" xr:uid="{00000000-0004-0000-0100-0000D0000000}"/>
    <hyperlink ref="C94" location="'Formule polja'!B1435" display="P1082615" xr:uid="{00000000-0004-0000-0100-0000D1000000}"/>
    <hyperlink ref="D94" location="'Formule polja'!B1084" display="P1076412" xr:uid="{00000000-0004-0000-0100-0000D2000000}"/>
    <hyperlink ref="E94" location="'Formule polja'!B1438" display="P1082616" xr:uid="{00000000-0004-0000-0100-0000D3000000}"/>
    <hyperlink ref="C8" location="'Formule polja'!B769" display="P1076064" xr:uid="{00000000-0004-0000-0100-0000D4000000}"/>
    <hyperlink ref="C2" location="'Formule polja'!B733" display="P1076024" xr:uid="{00000000-0004-0000-0100-0000D5000000}"/>
    <hyperlink ref="D2:E2" location="'Formule polja'!B733" display="P1076024" xr:uid="{00000000-0004-0000-0100-0000D6000000}"/>
    <hyperlink ref="C31:E31" location="'Formule polja'!B907" display="P1076170" xr:uid="{00000000-0004-0000-0100-0000D7000000}"/>
    <hyperlink ref="C42:E42" location="'Formule polja'!B973" display="P1076278" xr:uid="{00000000-0004-0000-0100-0000D8000000}"/>
    <hyperlink ref="C79:E79" location="'Formule polja'!B1039" display="P1076381" xr:uid="{00000000-0004-0000-0100-0000D9000000}"/>
    <hyperlink ref="C91:E91" location="'Formule polja'!B1063" display="P1076405" xr:uid="{00000000-0004-0000-0100-0000DA000000}"/>
    <hyperlink ref="D14:E14" location="'Formule polja'!B1159" display="P1082332" xr:uid="{00000000-0004-0000-0100-0000DB000000}"/>
    <hyperlink ref="E10" location="'Formule polja'!B1138" display="P1082319" xr:uid="{00000000-0004-0000-0100-0000DC000000}"/>
    <hyperlink ref="D10" location="'Formule polja'!B784" display="P1076076" xr:uid="{00000000-0004-0000-0100-0000DD000000}"/>
    <hyperlink ref="E76" location="'Formule polja'!B1024" display="P1076376" xr:uid="{00000000-0004-0000-0100-0000DE000000}"/>
  </hyperlinks>
  <pageMargins left="0.7" right="0.7" top="0.75" bottom="0.75" header="0.3" footer="0.3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3"/>
  <sheetViews>
    <sheetView topLeftCell="A49" workbookViewId="0">
      <selection activeCell="C2" sqref="C2"/>
    </sheetView>
  </sheetViews>
  <sheetFormatPr baseColWidth="10" defaultColWidth="21.33203125" defaultRowHeight="15"/>
  <cols>
    <col min="1" max="1" width="40" customWidth="1" collapsed="1"/>
  </cols>
  <sheetData>
    <row r="1" spans="1:3" ht="16">
      <c r="B1" s="1" t="s">
        <v>341</v>
      </c>
      <c r="C1" s="1" t="s">
        <v>342</v>
      </c>
    </row>
    <row r="2" spans="1:3" ht="16">
      <c r="A2" s="2" t="s">
        <v>291</v>
      </c>
      <c r="B2" s="3">
        <f>RDG!B79</f>
        <v>-279435.44000000006</v>
      </c>
      <c r="C2" s="3">
        <f>RDG!D79</f>
        <v>-290381.39000000013</v>
      </c>
    </row>
    <row r="3" spans="1:3" ht="16">
      <c r="A3" s="12" t="s">
        <v>292</v>
      </c>
      <c r="B3" s="5">
        <f>B4+B5+B6+B7+B8+B9+B10+B11</f>
        <v>0</v>
      </c>
      <c r="C3" s="5">
        <f>C4+C5+C6+C7+C8+C9+C10+C11</f>
        <v>-1681460.04</v>
      </c>
    </row>
    <row r="4" spans="1:3" ht="16">
      <c r="A4" s="2" t="s">
        <v>293</v>
      </c>
      <c r="B4" s="3">
        <v>0</v>
      </c>
      <c r="C4" s="3">
        <f>RDG!D18</f>
        <v>83401.429999999993</v>
      </c>
    </row>
    <row r="5" spans="1:3" ht="48">
      <c r="A5" s="2" t="s">
        <v>294</v>
      </c>
      <c r="B5" s="3">
        <v>0</v>
      </c>
      <c r="C5" s="3">
        <v>-2066347.46</v>
      </c>
    </row>
    <row r="6" spans="1:3" ht="44.5" customHeight="1">
      <c r="A6" s="2" t="s">
        <v>295</v>
      </c>
      <c r="B6" s="3">
        <v>0</v>
      </c>
      <c r="C6" s="3">
        <v>0</v>
      </c>
    </row>
    <row r="7" spans="1:3" ht="16">
      <c r="A7" s="2" t="s">
        <v>296</v>
      </c>
      <c r="B7" s="3">
        <v>0</v>
      </c>
      <c r="C7" s="3">
        <f>RDG!D38+RDG!D41</f>
        <v>267469.44</v>
      </c>
    </row>
    <row r="8" spans="1:3" ht="16">
      <c r="A8" s="2" t="s">
        <v>297</v>
      </c>
      <c r="B8" s="3">
        <v>0</v>
      </c>
      <c r="C8" s="3">
        <f>RDG!D45</f>
        <v>34016.550000000003</v>
      </c>
    </row>
    <row r="9" spans="1:3" ht="16">
      <c r="A9" s="2" t="s">
        <v>298</v>
      </c>
      <c r="B9" s="3">
        <v>0</v>
      </c>
      <c r="C9" s="3">
        <v>0</v>
      </c>
    </row>
    <row r="10" spans="1:3" ht="16">
      <c r="A10" s="2" t="s">
        <v>299</v>
      </c>
      <c r="B10" s="3">
        <v>0</v>
      </c>
      <c r="C10" s="3">
        <v>0</v>
      </c>
    </row>
    <row r="11" spans="1:3" ht="32">
      <c r="A11" s="2" t="s">
        <v>300</v>
      </c>
      <c r="B11" s="3">
        <v>0</v>
      </c>
      <c r="C11" s="3">
        <v>0</v>
      </c>
    </row>
    <row r="12" spans="1:3" ht="32">
      <c r="A12" s="12" t="s">
        <v>301</v>
      </c>
      <c r="B12" s="5">
        <f>B2+B3</f>
        <v>-279435.44000000006</v>
      </c>
      <c r="C12" s="5">
        <f>C2+C3</f>
        <v>-1971841.4300000002</v>
      </c>
    </row>
    <row r="13" spans="1:3" ht="32">
      <c r="A13" s="12" t="s">
        <v>302</v>
      </c>
      <c r="B13" s="5">
        <f>B14+B15+B16+B17</f>
        <v>-226372.25999999975</v>
      </c>
      <c r="C13" s="5">
        <f>C14+C15+C16+C17</f>
        <v>961278.16999999993</v>
      </c>
    </row>
    <row r="14" spans="1:3" ht="16">
      <c r="A14" s="2" t="s">
        <v>303</v>
      </c>
      <c r="B14" s="6">
        <f>3665316.06-3929178.78</f>
        <v>-263862.71999999974</v>
      </c>
      <c r="C14" s="3">
        <v>1024806.48</v>
      </c>
    </row>
    <row r="15" spans="1:3" ht="32">
      <c r="A15" s="2" t="s">
        <v>304</v>
      </c>
      <c r="B15" s="3">
        <v>37490.46</v>
      </c>
      <c r="C15" s="3">
        <v>-63528.31</v>
      </c>
    </row>
    <row r="16" spans="1:3" ht="16">
      <c r="A16" s="2" t="s">
        <v>305</v>
      </c>
      <c r="B16" s="3">
        <v>0</v>
      </c>
      <c r="C16" s="3">
        <v>0</v>
      </c>
    </row>
    <row r="17" spans="1:3" ht="32">
      <c r="A17" s="2" t="s">
        <v>306</v>
      </c>
      <c r="B17" s="3">
        <v>0</v>
      </c>
      <c r="C17" s="3">
        <v>0</v>
      </c>
    </row>
    <row r="18" spans="1:3" ht="16">
      <c r="A18" s="12" t="s">
        <v>307</v>
      </c>
      <c r="B18" s="5">
        <f>B12+B13</f>
        <v>-505807.69999999984</v>
      </c>
      <c r="C18" s="5">
        <f>C12+C13</f>
        <v>-1010563.2600000002</v>
      </c>
    </row>
    <row r="19" spans="1:3" ht="16">
      <c r="A19" s="2" t="s">
        <v>308</v>
      </c>
      <c r="B19" s="3">
        <v>0</v>
      </c>
      <c r="C19" s="3">
        <v>0</v>
      </c>
    </row>
    <row r="20" spans="1:3" ht="16">
      <c r="A20" s="2" t="s">
        <v>309</v>
      </c>
      <c r="B20" s="3">
        <v>0</v>
      </c>
      <c r="C20" s="3">
        <v>0</v>
      </c>
    </row>
    <row r="21" spans="1:3" ht="32">
      <c r="A21" s="12" t="s">
        <v>310</v>
      </c>
      <c r="B21" s="5">
        <f>B18+B19+B20</f>
        <v>-505807.69999999984</v>
      </c>
      <c r="C21" s="5">
        <f>C18+C19+C20</f>
        <v>-1010563.2600000002</v>
      </c>
    </row>
    <row r="22" spans="1:3" ht="32">
      <c r="A22" s="2" t="s">
        <v>311</v>
      </c>
      <c r="B22" s="3">
        <v>0</v>
      </c>
      <c r="C22" s="3">
        <f>C5+C4</f>
        <v>-1982946.03</v>
      </c>
    </row>
    <row r="23" spans="1:3" ht="32">
      <c r="A23" s="2" t="s">
        <v>312</v>
      </c>
      <c r="B23" s="3">
        <v>0</v>
      </c>
      <c r="C23" s="3">
        <v>-91001.4</v>
      </c>
    </row>
    <row r="24" spans="1:3" ht="16">
      <c r="A24" s="2" t="s">
        <v>313</v>
      </c>
      <c r="B24" s="3">
        <v>0</v>
      </c>
      <c r="C24" s="3">
        <f>RDG!E38</f>
        <v>467.53000000000003</v>
      </c>
    </row>
    <row r="25" spans="1:3" ht="16">
      <c r="A25" s="2" t="s">
        <v>314</v>
      </c>
      <c r="B25" s="3">
        <v>0</v>
      </c>
      <c r="C25" s="3">
        <f>RDG!D41</f>
        <v>267001.90999999997</v>
      </c>
    </row>
    <row r="26" spans="1:3" ht="32">
      <c r="A26" s="2" t="s">
        <v>315</v>
      </c>
      <c r="B26" s="3">
        <v>0</v>
      </c>
      <c r="C26" s="3">
        <v>0</v>
      </c>
    </row>
    <row r="27" spans="1:3" ht="32">
      <c r="A27" s="2" t="s">
        <v>316</v>
      </c>
      <c r="B27" s="3">
        <v>0</v>
      </c>
      <c r="C27" s="3">
        <v>0</v>
      </c>
    </row>
    <row r="28" spans="1:3" ht="32">
      <c r="A28" s="12" t="s">
        <v>317</v>
      </c>
      <c r="B28" s="5">
        <f>B22+B23+B24+B25+B26+B27</f>
        <v>0</v>
      </c>
      <c r="C28" s="5">
        <f>C22+C23+C24+C25+C26+C27</f>
        <v>-1806477.99</v>
      </c>
    </row>
    <row r="29" spans="1:3" ht="32">
      <c r="A29" s="2" t="s">
        <v>318</v>
      </c>
      <c r="B29" s="3">
        <v>0</v>
      </c>
      <c r="C29" s="3">
        <v>0</v>
      </c>
    </row>
    <row r="30" spans="1:3" ht="32">
      <c r="A30" s="2" t="s">
        <v>319</v>
      </c>
      <c r="B30" s="3">
        <v>0</v>
      </c>
      <c r="C30" s="3">
        <v>0</v>
      </c>
    </row>
    <row r="31" spans="1:3" ht="32">
      <c r="A31" s="2" t="s">
        <v>320</v>
      </c>
      <c r="B31" s="3">
        <v>0</v>
      </c>
      <c r="C31" s="3">
        <v>-521428.82</v>
      </c>
    </row>
    <row r="32" spans="1:3" ht="32">
      <c r="A32" s="2" t="s">
        <v>321</v>
      </c>
      <c r="B32" s="3">
        <v>0</v>
      </c>
      <c r="C32" s="3">
        <v>0</v>
      </c>
    </row>
    <row r="33" spans="1:3" ht="32">
      <c r="A33" s="2" t="s">
        <v>322</v>
      </c>
      <c r="B33" s="3">
        <v>0</v>
      </c>
      <c r="C33" s="3">
        <v>0</v>
      </c>
    </row>
    <row r="34" spans="1:3" ht="32">
      <c r="A34" s="12" t="s">
        <v>323</v>
      </c>
      <c r="B34" s="5">
        <f>B29+B30+B31+B32+B33</f>
        <v>0</v>
      </c>
      <c r="C34" s="5">
        <f>C29+C30+C31+C32+C33</f>
        <v>-521428.82</v>
      </c>
    </row>
    <row r="35" spans="1:3" ht="32">
      <c r="A35" s="12" t="s">
        <v>324</v>
      </c>
      <c r="B35" s="5">
        <f>B28+B34</f>
        <v>0</v>
      </c>
      <c r="C35" s="5">
        <f>C28+C34</f>
        <v>-2327906.81</v>
      </c>
    </row>
    <row r="36" spans="1:3" ht="32">
      <c r="A36" s="2" t="s">
        <v>325</v>
      </c>
      <c r="B36" s="3">
        <v>0</v>
      </c>
      <c r="C36" s="3">
        <v>0</v>
      </c>
    </row>
    <row r="37" spans="1:3" ht="32">
      <c r="A37" s="2" t="s">
        <v>326</v>
      </c>
      <c r="B37" s="3">
        <v>0</v>
      </c>
      <c r="C37" s="3">
        <v>0</v>
      </c>
    </row>
    <row r="38" spans="1:3" ht="32">
      <c r="A38" s="2" t="s">
        <v>327</v>
      </c>
      <c r="B38" s="3">
        <v>0</v>
      </c>
      <c r="C38" s="3">
        <v>0</v>
      </c>
    </row>
    <row r="39" spans="1:3" ht="32">
      <c r="A39" s="2" t="s">
        <v>328</v>
      </c>
      <c r="B39" s="3">
        <v>0</v>
      </c>
      <c r="C39" s="3">
        <v>0</v>
      </c>
    </row>
    <row r="40" spans="1:3" ht="32">
      <c r="A40" s="12" t="s">
        <v>329</v>
      </c>
      <c r="B40" s="5">
        <f>B36+B37+B38+B39</f>
        <v>0</v>
      </c>
      <c r="C40" s="5">
        <f>C36+C37+C38+C39</f>
        <v>0</v>
      </c>
    </row>
    <row r="41" spans="1:3" ht="48">
      <c r="A41" s="2" t="s">
        <v>330</v>
      </c>
      <c r="B41" s="3">
        <v>0</v>
      </c>
      <c r="C41" s="3">
        <v>0</v>
      </c>
    </row>
    <row r="42" spans="1:3" ht="16">
      <c r="A42" s="2" t="s">
        <v>331</v>
      </c>
      <c r="B42" s="3">
        <v>0</v>
      </c>
      <c r="C42" s="3">
        <v>0</v>
      </c>
    </row>
    <row r="43" spans="1:3" ht="16">
      <c r="A43" s="2" t="s">
        <v>332</v>
      </c>
      <c r="B43" s="3">
        <v>0</v>
      </c>
      <c r="C43" s="3">
        <v>0</v>
      </c>
    </row>
    <row r="44" spans="1:3" ht="32">
      <c r="A44" s="2" t="s">
        <v>333</v>
      </c>
      <c r="B44" s="3">
        <v>0</v>
      </c>
      <c r="C44" s="3">
        <v>0</v>
      </c>
    </row>
    <row r="45" spans="1:3" ht="32">
      <c r="A45" s="2" t="s">
        <v>334</v>
      </c>
      <c r="B45" s="3">
        <v>0</v>
      </c>
      <c r="C45" s="3">
        <v>0</v>
      </c>
    </row>
    <row r="46" spans="1:3" ht="32">
      <c r="A46" s="12" t="s">
        <v>335</v>
      </c>
      <c r="B46" s="5">
        <f>B41+B42+B43+B44+B45</f>
        <v>0</v>
      </c>
      <c r="C46" s="5">
        <f>C41+C42+C43+C44+C45</f>
        <v>0</v>
      </c>
    </row>
    <row r="47" spans="1:3" ht="32">
      <c r="A47" s="12" t="s">
        <v>336</v>
      </c>
      <c r="B47" s="5">
        <f>B40+B46</f>
        <v>0</v>
      </c>
      <c r="C47" s="5">
        <f>C40+C46</f>
        <v>0</v>
      </c>
    </row>
    <row r="48" spans="1:3" ht="32">
      <c r="A48" s="2" t="s">
        <v>337</v>
      </c>
      <c r="B48" s="3">
        <v>0</v>
      </c>
      <c r="C48" s="3">
        <v>0</v>
      </c>
    </row>
    <row r="49" spans="1:3" ht="32">
      <c r="A49" s="12" t="s">
        <v>338</v>
      </c>
      <c r="B49" s="5">
        <f>B21+B35+B47+B48</f>
        <v>-505807.69999999984</v>
      </c>
      <c r="C49" s="5">
        <f>C21+C35+C47+C48</f>
        <v>-3338470.0700000003</v>
      </c>
    </row>
    <row r="50" spans="1:3" ht="32">
      <c r="A50" s="12" t="s">
        <v>339</v>
      </c>
      <c r="B50" s="5">
        <f>582717.38+1836.32+500</f>
        <v>585053.69999999995</v>
      </c>
      <c r="C50" s="5">
        <f>B51</f>
        <v>79246.000000000116</v>
      </c>
    </row>
    <row r="51" spans="1:3" ht="32">
      <c r="A51" s="12" t="s">
        <v>340</v>
      </c>
      <c r="B51" s="5">
        <f>B49+B50</f>
        <v>79246.000000000116</v>
      </c>
      <c r="C51" s="5">
        <f>C49+C50</f>
        <v>-3259224.0700000003</v>
      </c>
    </row>
    <row r="52" spans="1:3">
      <c r="B52" s="14" t="s">
        <v>286</v>
      </c>
      <c r="C52" s="14" t="s">
        <v>286</v>
      </c>
    </row>
    <row r="53" spans="1:3">
      <c r="C53" s="14" t="s">
        <v>286</v>
      </c>
    </row>
  </sheetData>
  <hyperlinks>
    <hyperlink ref="B2" location="'Formule polja'!B1441" display="P1076413" xr:uid="{00000000-0004-0000-0200-000000000000}"/>
    <hyperlink ref="C2" location="'Formule polja'!B1444" display="P1076414" xr:uid="{00000000-0004-0000-0200-000001000000}"/>
    <hyperlink ref="B3" location="'Formule polja'!B1447" display="P1076415" xr:uid="{00000000-0004-0000-0200-000002000000}"/>
    <hyperlink ref="B4" location="'Formule polja'!B1453" display="P1076417" xr:uid="{00000000-0004-0000-0200-000003000000}"/>
    <hyperlink ref="C4" location="'Formule polja'!B1456" display="P1076418" xr:uid="{00000000-0004-0000-0200-000004000000}"/>
    <hyperlink ref="B5" location="'Formule polja'!B1459" display="P1076419" xr:uid="{00000000-0004-0000-0200-000005000000}"/>
    <hyperlink ref="C5" location="'Formule polja'!B1462" display="P1076420" xr:uid="{00000000-0004-0000-0200-000006000000}"/>
    <hyperlink ref="B6" location="'Formule polja'!B1465" display="P1076421" xr:uid="{00000000-0004-0000-0200-000007000000}"/>
    <hyperlink ref="C6" location="'Formule polja'!B1468" display="P1076422" xr:uid="{00000000-0004-0000-0200-000008000000}"/>
    <hyperlink ref="B7" location="'Formule polja'!B1471" display="P1076423" xr:uid="{00000000-0004-0000-0200-000009000000}"/>
    <hyperlink ref="C7" location="'Formule polja'!B1474" display="P1076424" xr:uid="{00000000-0004-0000-0200-00000A000000}"/>
    <hyperlink ref="B8" location="'Formule polja'!B1477" display="P1076425" xr:uid="{00000000-0004-0000-0200-00000B000000}"/>
    <hyperlink ref="C8" location="'Formule polja'!B1480" display="P1076426" xr:uid="{00000000-0004-0000-0200-00000C000000}"/>
    <hyperlink ref="B9" location="'Formule polja'!B1483" display="P1076427" xr:uid="{00000000-0004-0000-0200-00000D000000}"/>
    <hyperlink ref="C9" location="'Formule polja'!B1486" display="P1076428" xr:uid="{00000000-0004-0000-0200-00000E000000}"/>
    <hyperlink ref="B10" location="'Formule polja'!B1489" display="P1076429" xr:uid="{00000000-0004-0000-0200-00000F000000}"/>
    <hyperlink ref="C10" location="'Formule polja'!B1492" display="P1076430" xr:uid="{00000000-0004-0000-0200-000010000000}"/>
    <hyperlink ref="B11" location="'Formule polja'!B1495" display="P1076431" xr:uid="{00000000-0004-0000-0200-000011000000}"/>
    <hyperlink ref="C11" location="'Formule polja'!B1498" display="P1076432" xr:uid="{00000000-0004-0000-0200-000012000000}"/>
    <hyperlink ref="B12" location="'Formule polja'!B1501" display="P1076433" xr:uid="{00000000-0004-0000-0200-000013000000}"/>
    <hyperlink ref="B13" location="'Formule polja'!B1507" display="P1076435" xr:uid="{00000000-0004-0000-0200-000014000000}"/>
    <hyperlink ref="B14" location="'Formule polja'!B1513" display="P1076437" xr:uid="{00000000-0004-0000-0200-000015000000}"/>
    <hyperlink ref="C14" location="'Formule polja'!B1516" display="P1076438" xr:uid="{00000000-0004-0000-0200-000016000000}"/>
    <hyperlink ref="B15" location="'Formule polja'!B1519" display="P1076439" xr:uid="{00000000-0004-0000-0200-000017000000}"/>
    <hyperlink ref="C15" location="'Formule polja'!B1522" display="P1076440" xr:uid="{00000000-0004-0000-0200-000018000000}"/>
    <hyperlink ref="B16" location="'Formule polja'!B1525" display="P1076441" xr:uid="{00000000-0004-0000-0200-000019000000}"/>
    <hyperlink ref="C16" location="'Formule polja'!B1528" display="P1076442" xr:uid="{00000000-0004-0000-0200-00001A000000}"/>
    <hyperlink ref="B17" location="'Formule polja'!B1531" display="P1076443" xr:uid="{00000000-0004-0000-0200-00001B000000}"/>
    <hyperlink ref="C17" location="'Formule polja'!B1534" display="P1076444" xr:uid="{00000000-0004-0000-0200-00001C000000}"/>
    <hyperlink ref="B18" location="'Formule polja'!B1537" display="P1076445" xr:uid="{00000000-0004-0000-0200-00001D000000}"/>
    <hyperlink ref="B19" location="'Formule polja'!B1543" display="P1076447" xr:uid="{00000000-0004-0000-0200-00001E000000}"/>
    <hyperlink ref="C19" location="'Formule polja'!B1546" display="P1076448" xr:uid="{00000000-0004-0000-0200-00001F000000}"/>
    <hyperlink ref="B20" location="'Formule polja'!B1549" display="P1076449" xr:uid="{00000000-0004-0000-0200-000020000000}"/>
    <hyperlink ref="C20" location="'Formule polja'!B1552" display="P1076450" xr:uid="{00000000-0004-0000-0200-000021000000}"/>
    <hyperlink ref="B21" location="'Formule polja'!B1555" display="P1076451" xr:uid="{00000000-0004-0000-0200-000022000000}"/>
    <hyperlink ref="B22" location="'Formule polja'!B1561" display="P1076453" xr:uid="{00000000-0004-0000-0200-000023000000}"/>
    <hyperlink ref="C22" location="'Formule polja'!B1564" display="P1076454" xr:uid="{00000000-0004-0000-0200-000024000000}"/>
    <hyperlink ref="B23" location="'Formule polja'!B1567" display="P1076455" xr:uid="{00000000-0004-0000-0200-000025000000}"/>
    <hyperlink ref="C23" location="'Formule polja'!B1570" display="P1076456" xr:uid="{00000000-0004-0000-0200-000026000000}"/>
    <hyperlink ref="B24" location="'Formule polja'!B1573" display="P1076457" xr:uid="{00000000-0004-0000-0200-000027000000}"/>
    <hyperlink ref="C24" location="'Formule polja'!B1576" display="P1076458" xr:uid="{00000000-0004-0000-0200-000028000000}"/>
    <hyperlink ref="B25" location="'Formule polja'!B1579" display="P1076459" xr:uid="{00000000-0004-0000-0200-000029000000}"/>
    <hyperlink ref="C25" location="'Formule polja'!B1582" display="P1076460" xr:uid="{00000000-0004-0000-0200-00002A000000}"/>
    <hyperlink ref="B26" location="'Formule polja'!B1585" display="P1076461" xr:uid="{00000000-0004-0000-0200-00002B000000}"/>
    <hyperlink ref="C26" location="'Formule polja'!B1588" display="P1076462" xr:uid="{00000000-0004-0000-0200-00002C000000}"/>
    <hyperlink ref="B27" location="'Formule polja'!B1591" display="P1076463" xr:uid="{00000000-0004-0000-0200-00002D000000}"/>
    <hyperlink ref="C27" location="'Formule polja'!B1594" display="P1076464" xr:uid="{00000000-0004-0000-0200-00002E000000}"/>
    <hyperlink ref="B28" location="'Formule polja'!B1597" display="P1076465" xr:uid="{00000000-0004-0000-0200-00002F000000}"/>
    <hyperlink ref="B29" location="'Formule polja'!B1603" display="P1076467" xr:uid="{00000000-0004-0000-0200-000030000000}"/>
    <hyperlink ref="C29" location="'Formule polja'!B1606" display="P1076468" xr:uid="{00000000-0004-0000-0200-000031000000}"/>
    <hyperlink ref="B30" location="'Formule polja'!B1609" display="P1076469" xr:uid="{00000000-0004-0000-0200-000032000000}"/>
    <hyperlink ref="C30" location="'Formule polja'!B1612" display="P1076470" xr:uid="{00000000-0004-0000-0200-000033000000}"/>
    <hyperlink ref="B31" location="'Formule polja'!B1615" display="P1076471" xr:uid="{00000000-0004-0000-0200-000034000000}"/>
    <hyperlink ref="C31" location="'Formule polja'!B1618" display="P1076472" xr:uid="{00000000-0004-0000-0200-000035000000}"/>
    <hyperlink ref="B32" location="'Formule polja'!B1621" display="P1076473" xr:uid="{00000000-0004-0000-0200-000036000000}"/>
    <hyperlink ref="C32" location="'Formule polja'!B1624" display="P1076474" xr:uid="{00000000-0004-0000-0200-000037000000}"/>
    <hyperlink ref="B33" location="'Formule polja'!B1627" display="P1076475" xr:uid="{00000000-0004-0000-0200-000038000000}"/>
    <hyperlink ref="C33" location="'Formule polja'!B1630" display="P1076476" xr:uid="{00000000-0004-0000-0200-000039000000}"/>
    <hyperlink ref="B34" location="'Formule polja'!B1633" display="P1076477" xr:uid="{00000000-0004-0000-0200-00003A000000}"/>
    <hyperlink ref="B35" location="'Formule polja'!B1639" display="P1076479" xr:uid="{00000000-0004-0000-0200-00003B000000}"/>
    <hyperlink ref="B36" location="'Formule polja'!B1645" display="P1076481" xr:uid="{00000000-0004-0000-0200-00003C000000}"/>
    <hyperlink ref="C36" location="'Formule polja'!B1648" display="P1076482" xr:uid="{00000000-0004-0000-0200-00003D000000}"/>
    <hyperlink ref="B37" location="'Formule polja'!B1651" display="P1076483" xr:uid="{00000000-0004-0000-0200-00003E000000}"/>
    <hyperlink ref="C37" location="'Formule polja'!B1654" display="P1076484" xr:uid="{00000000-0004-0000-0200-00003F000000}"/>
    <hyperlink ref="B38" location="'Formule polja'!B1657" display="P1076485" xr:uid="{00000000-0004-0000-0200-000040000000}"/>
    <hyperlink ref="C38" location="'Formule polja'!B1660" display="P1076486" xr:uid="{00000000-0004-0000-0200-000041000000}"/>
    <hyperlink ref="B39" location="'Formule polja'!B1663" display="P1076487" xr:uid="{00000000-0004-0000-0200-000042000000}"/>
    <hyperlink ref="C39" location="'Formule polja'!B1666" display="P1076488" xr:uid="{00000000-0004-0000-0200-000043000000}"/>
    <hyperlink ref="B40" location="'Formule polja'!B1669" display="P1076489" xr:uid="{00000000-0004-0000-0200-000044000000}"/>
    <hyperlink ref="B41" location="'Formule polja'!B1675" display="P1076491" xr:uid="{00000000-0004-0000-0200-000045000000}"/>
    <hyperlink ref="C41" location="'Formule polja'!B1678" display="P1076492" xr:uid="{00000000-0004-0000-0200-000046000000}"/>
    <hyperlink ref="B42" location="'Formule polja'!B1681" display="P1076493" xr:uid="{00000000-0004-0000-0200-000047000000}"/>
    <hyperlink ref="C42" location="'Formule polja'!B1684" display="P1076494" xr:uid="{00000000-0004-0000-0200-000048000000}"/>
    <hyperlink ref="B43" location="'Formule polja'!B1687" display="P1076495" xr:uid="{00000000-0004-0000-0200-000049000000}"/>
    <hyperlink ref="C43" location="'Formule polja'!B1690" display="P1076496" xr:uid="{00000000-0004-0000-0200-00004A000000}"/>
    <hyperlink ref="B44" location="'Formule polja'!B1693" display="P1078211" xr:uid="{00000000-0004-0000-0200-00004B000000}"/>
    <hyperlink ref="C44" location="'Formule polja'!B1696" display="P1078212" xr:uid="{00000000-0004-0000-0200-00004C000000}"/>
    <hyperlink ref="B45" location="'Formule polja'!B1699" display="P1078213" xr:uid="{00000000-0004-0000-0200-00004D000000}"/>
    <hyperlink ref="C45" location="'Formule polja'!B1702" display="P1078214" xr:uid="{00000000-0004-0000-0200-00004E000000}"/>
    <hyperlink ref="B46" location="'Formule polja'!B1705" display="P1078216" xr:uid="{00000000-0004-0000-0200-00004F000000}"/>
    <hyperlink ref="B47" location="'Formule polja'!B1711" display="P1078219" xr:uid="{00000000-0004-0000-0200-000050000000}"/>
    <hyperlink ref="B48" location="'Formule polja'!B1717" display="P1078223" xr:uid="{00000000-0004-0000-0200-000051000000}"/>
    <hyperlink ref="C48" location="'Formule polja'!B1720" display="P1078225" xr:uid="{00000000-0004-0000-0200-000052000000}"/>
    <hyperlink ref="B49" location="'Formule polja'!B1723" display="P1078227" xr:uid="{00000000-0004-0000-0200-000053000000}"/>
    <hyperlink ref="B50" location="'Formule polja'!B1729" display="P1078230" xr:uid="{00000000-0004-0000-0200-000054000000}"/>
    <hyperlink ref="C50" location="'Formule polja'!B1732" display="P1078232" xr:uid="{00000000-0004-0000-0200-000055000000}"/>
    <hyperlink ref="B51" location="'Formule polja'!B1735" display="P1078234" xr:uid="{00000000-0004-0000-0200-000056000000}"/>
    <hyperlink ref="C3" location="'Formule polja'!B1447" display="P1076415" xr:uid="{00000000-0004-0000-0200-000057000000}"/>
    <hyperlink ref="C12" location="'Formule polja'!B1501" display="P1076433" xr:uid="{00000000-0004-0000-0200-000058000000}"/>
    <hyperlink ref="C13" location="'Formule polja'!B1507" display="P1076435" xr:uid="{00000000-0004-0000-0200-000059000000}"/>
    <hyperlink ref="C18" location="'Formule polja'!B1537" display="P1076445" xr:uid="{00000000-0004-0000-0200-00005A000000}"/>
    <hyperlink ref="C21" location="'Formule polja'!B1555" display="P1076451" xr:uid="{00000000-0004-0000-0200-00005B000000}"/>
    <hyperlink ref="C28" location="'Formule polja'!B1597" display="P1076465" xr:uid="{00000000-0004-0000-0200-00005C000000}"/>
    <hyperlink ref="C34" location="'Formule polja'!B1633" display="P1076477" xr:uid="{00000000-0004-0000-0200-00005D000000}"/>
    <hyperlink ref="C35" location="'Formule polja'!B1639" display="P1076479" xr:uid="{00000000-0004-0000-0200-00005E000000}"/>
    <hyperlink ref="C40" location="'Formule polja'!B1669" display="P1076489" xr:uid="{00000000-0004-0000-0200-00005F000000}"/>
    <hyperlink ref="C46" location="'Formule polja'!B1705" display="P1078216" xr:uid="{00000000-0004-0000-0200-000060000000}"/>
    <hyperlink ref="C47" location="'Formule polja'!B1711" display="P1078219" xr:uid="{00000000-0004-0000-0200-000061000000}"/>
    <hyperlink ref="C49" location="'Formule polja'!B1723" display="P1078227" xr:uid="{00000000-0004-0000-0200-000062000000}"/>
    <hyperlink ref="C51" location="'Formule polja'!B1735" display="P1078234" xr:uid="{00000000-0004-0000-0200-000063000000}"/>
  </hyperlink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3"/>
  <sheetViews>
    <sheetView topLeftCell="G49" workbookViewId="0">
      <selection activeCell="N6" sqref="N6"/>
    </sheetView>
  </sheetViews>
  <sheetFormatPr baseColWidth="10" defaultColWidth="21.33203125" defaultRowHeight="15"/>
  <cols>
    <col min="1" max="1" width="40" customWidth="1" collapsed="1"/>
    <col min="2" max="12" width="12.83203125" customWidth="1"/>
    <col min="13" max="13" width="14.83203125" customWidth="1"/>
    <col min="14" max="17" width="12.83203125" customWidth="1"/>
  </cols>
  <sheetData>
    <row r="1" spans="1:17" ht="80">
      <c r="B1" s="1" t="s">
        <v>217</v>
      </c>
      <c r="C1" s="1" t="s">
        <v>218</v>
      </c>
      <c r="D1" s="1" t="s">
        <v>219</v>
      </c>
      <c r="E1" s="1" t="s">
        <v>220</v>
      </c>
      <c r="F1" s="1" t="s">
        <v>221</v>
      </c>
      <c r="G1" s="1" t="s">
        <v>222</v>
      </c>
      <c r="H1" s="1" t="s">
        <v>223</v>
      </c>
      <c r="I1" s="1" t="s">
        <v>224</v>
      </c>
      <c r="J1" s="1" t="s">
        <v>225</v>
      </c>
      <c r="K1" s="1" t="s">
        <v>226</v>
      </c>
      <c r="L1" s="1" t="s">
        <v>227</v>
      </c>
      <c r="M1" s="1" t="s">
        <v>228</v>
      </c>
      <c r="N1" s="1" t="s">
        <v>229</v>
      </c>
      <c r="O1" s="1" t="s">
        <v>230</v>
      </c>
      <c r="P1" s="1" t="s">
        <v>231</v>
      </c>
      <c r="Q1" s="1" t="s">
        <v>232</v>
      </c>
    </row>
    <row r="2" spans="1:17" ht="32">
      <c r="A2" s="2" t="s">
        <v>233</v>
      </c>
      <c r="B2" s="4">
        <v>76248000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3357629</v>
      </c>
      <c r="I2" s="4">
        <v>0</v>
      </c>
      <c r="J2" s="4">
        <f>J5</f>
        <v>-1024348.66</v>
      </c>
      <c r="K2" s="4">
        <v>0</v>
      </c>
      <c r="L2" s="4">
        <v>0</v>
      </c>
      <c r="M2" s="4">
        <f>Bilanca!B82</f>
        <v>-14578417</v>
      </c>
      <c r="N2" s="4">
        <f>Bilanca!B85</f>
        <v>-887918</v>
      </c>
      <c r="O2" s="4">
        <v>0</v>
      </c>
      <c r="P2" s="4">
        <v>0</v>
      </c>
      <c r="Q2" s="4">
        <f>B2+H2+J2+M2+N2</f>
        <v>63114945.340000004</v>
      </c>
    </row>
    <row r="3" spans="1:17" ht="16">
      <c r="A3" s="2" t="s">
        <v>234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</row>
    <row r="4" spans="1:17" ht="16">
      <c r="A4" s="2" t="s">
        <v>235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</row>
    <row r="5" spans="1:17" ht="32">
      <c r="A5" s="12" t="s">
        <v>236</v>
      </c>
      <c r="B5" s="7">
        <f>B2+B3+B4</f>
        <v>76248000</v>
      </c>
      <c r="C5" s="7">
        <f t="shared" ref="C5:Q5" si="0">C2+C3+C4</f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3357629</v>
      </c>
      <c r="I5" s="7">
        <f t="shared" si="0"/>
        <v>0</v>
      </c>
      <c r="J5" s="7">
        <f>Bilanca!C78</f>
        <v>-1024348.66</v>
      </c>
      <c r="K5" s="7">
        <f t="shared" si="0"/>
        <v>0</v>
      </c>
      <c r="L5" s="7">
        <f t="shared" si="0"/>
        <v>0</v>
      </c>
      <c r="M5" s="7">
        <f t="shared" si="0"/>
        <v>-14578417</v>
      </c>
      <c r="N5" s="7">
        <f t="shared" si="0"/>
        <v>-887918</v>
      </c>
      <c r="O5" s="7">
        <f t="shared" si="0"/>
        <v>0</v>
      </c>
      <c r="P5" s="7">
        <f t="shared" si="0"/>
        <v>0</v>
      </c>
      <c r="Q5" s="7">
        <f t="shared" si="0"/>
        <v>63114945.340000004</v>
      </c>
    </row>
    <row r="6" spans="1:17" ht="16">
      <c r="A6" s="2" t="s">
        <v>237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f>Bilanca!C85</f>
        <v>-290381.39</v>
      </c>
      <c r="O6" s="4">
        <v>0</v>
      </c>
      <c r="P6" s="4">
        <v>0</v>
      </c>
      <c r="Q6" s="4">
        <v>0</v>
      </c>
    </row>
    <row r="7" spans="1:17" ht="32">
      <c r="A7" s="2" t="s">
        <v>238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</row>
    <row r="8" spans="1:17" ht="32">
      <c r="A8" s="2" t="s">
        <v>239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</row>
    <row r="9" spans="1:17" ht="48">
      <c r="A9" s="2" t="s">
        <v>240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</row>
    <row r="10" spans="1:17" ht="32">
      <c r="A10" s="2" t="s">
        <v>241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</row>
    <row r="11" spans="1:17" ht="32">
      <c r="A11" s="2" t="s">
        <v>242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</row>
    <row r="12" spans="1:17" ht="32">
      <c r="A12" s="2" t="s">
        <v>243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</row>
    <row r="13" spans="1:17" ht="32">
      <c r="A13" s="2" t="s">
        <v>244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</row>
    <row r="14" spans="1:17" ht="16">
      <c r="A14" s="2" t="s">
        <v>245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</row>
    <row r="15" spans="1:17" ht="32">
      <c r="A15" s="2" t="s">
        <v>246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</row>
    <row r="16" spans="1:17" ht="48">
      <c r="A16" s="2" t="s">
        <v>247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</row>
    <row r="17" spans="1:17" ht="32">
      <c r="A17" s="2" t="s">
        <v>248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</row>
    <row r="18" spans="1:17" ht="32">
      <c r="A18" s="2" t="s">
        <v>249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</row>
    <row r="19" spans="1:17" ht="16">
      <c r="A19" s="2" t="s">
        <v>250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  <row r="20" spans="1:17" ht="16">
      <c r="A20" s="2" t="s">
        <v>251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</row>
    <row r="21" spans="1:17" ht="16">
      <c r="A21" s="2" t="s">
        <v>252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1:17" ht="32">
      <c r="A22" s="2" t="s">
        <v>253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</row>
    <row r="23" spans="1:17" ht="32">
      <c r="A23" s="2" t="s">
        <v>254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</row>
    <row r="24" spans="1:17" ht="32">
      <c r="A24" s="2" t="s">
        <v>255</v>
      </c>
      <c r="B24" s="7">
        <f>B5+B6+B7+B8+B9+B10+B11+B12+B13+B14+B15+B16+B17+B18+B19+B20+B21+B22+B23</f>
        <v>76248000</v>
      </c>
      <c r="C24" s="7">
        <f t="shared" ref="C24:Q24" si="1">C5+C6+C7+C8+C9+C10+C11+C12+C13+C14+C15+C16+C17+C18+C19+C20+C21+C22+C23</f>
        <v>0</v>
      </c>
      <c r="D24" s="7">
        <f t="shared" si="1"/>
        <v>0</v>
      </c>
      <c r="E24" s="7">
        <f t="shared" si="1"/>
        <v>0</v>
      </c>
      <c r="F24" s="7">
        <f t="shared" si="1"/>
        <v>0</v>
      </c>
      <c r="G24" s="7">
        <f t="shared" si="1"/>
        <v>0</v>
      </c>
      <c r="H24" s="7">
        <f t="shared" si="1"/>
        <v>3357629</v>
      </c>
      <c r="I24" s="7">
        <f t="shared" si="1"/>
        <v>0</v>
      </c>
      <c r="J24" s="7">
        <f t="shared" si="1"/>
        <v>-1024348.66</v>
      </c>
      <c r="K24" s="7">
        <f t="shared" si="1"/>
        <v>0</v>
      </c>
      <c r="L24" s="7">
        <f t="shared" si="1"/>
        <v>0</v>
      </c>
      <c r="M24" s="7">
        <f t="shared" si="1"/>
        <v>-14578417</v>
      </c>
      <c r="N24" s="7">
        <f t="shared" si="1"/>
        <v>-1178299.3900000001</v>
      </c>
      <c r="O24" s="7">
        <f t="shared" si="1"/>
        <v>0</v>
      </c>
      <c r="P24" s="7">
        <f t="shared" si="1"/>
        <v>0</v>
      </c>
      <c r="Q24" s="7">
        <f t="shared" si="1"/>
        <v>63114945.340000004</v>
      </c>
    </row>
    <row r="25" spans="1:17" ht="48">
      <c r="A25" s="12" t="s">
        <v>256</v>
      </c>
      <c r="B25" s="7">
        <f>B7+B8+B9+B10+B11+B12+B13+B14+B15</f>
        <v>0</v>
      </c>
      <c r="C25" s="7">
        <f t="shared" ref="C25:Q25" si="2">C7+C8+C9+C10+C11+C12+C13+C14+C15</f>
        <v>0</v>
      </c>
      <c r="D25" s="7">
        <f t="shared" si="2"/>
        <v>0</v>
      </c>
      <c r="E25" s="7">
        <f t="shared" si="2"/>
        <v>0</v>
      </c>
      <c r="F25" s="7">
        <f t="shared" si="2"/>
        <v>0</v>
      </c>
      <c r="G25" s="7">
        <f t="shared" si="2"/>
        <v>0</v>
      </c>
      <c r="H25" s="7">
        <f t="shared" si="2"/>
        <v>0</v>
      </c>
      <c r="I25" s="7">
        <f t="shared" si="2"/>
        <v>0</v>
      </c>
      <c r="J25" s="7">
        <f t="shared" si="2"/>
        <v>0</v>
      </c>
      <c r="K25" s="7">
        <f t="shared" si="2"/>
        <v>0</v>
      </c>
      <c r="L25" s="7">
        <f t="shared" si="2"/>
        <v>0</v>
      </c>
      <c r="M25" s="7">
        <f t="shared" si="2"/>
        <v>0</v>
      </c>
      <c r="N25" s="7">
        <f t="shared" si="2"/>
        <v>0</v>
      </c>
      <c r="O25" s="7">
        <f t="shared" si="2"/>
        <v>0</v>
      </c>
      <c r="P25" s="7">
        <f t="shared" si="2"/>
        <v>0</v>
      </c>
      <c r="Q25" s="7">
        <f t="shared" si="2"/>
        <v>0</v>
      </c>
    </row>
    <row r="26" spans="1:17" ht="32">
      <c r="A26" s="12" t="s">
        <v>257</v>
      </c>
      <c r="B26" s="7">
        <f>B6+B25</f>
        <v>0</v>
      </c>
      <c r="C26" s="7">
        <f t="shared" ref="C26:P26" si="3">C6+C25</f>
        <v>0</v>
      </c>
      <c r="D26" s="7">
        <f t="shared" si="3"/>
        <v>0</v>
      </c>
      <c r="E26" s="7">
        <f t="shared" si="3"/>
        <v>0</v>
      </c>
      <c r="F26" s="7">
        <f t="shared" si="3"/>
        <v>0</v>
      </c>
      <c r="G26" s="7">
        <f t="shared" si="3"/>
        <v>0</v>
      </c>
      <c r="H26" s="7">
        <f t="shared" si="3"/>
        <v>0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7">
        <f t="shared" si="3"/>
        <v>0</v>
      </c>
      <c r="M26" s="7">
        <f t="shared" si="3"/>
        <v>0</v>
      </c>
      <c r="N26" s="7">
        <f t="shared" si="3"/>
        <v>-290381.39</v>
      </c>
      <c r="O26" s="7">
        <f t="shared" si="3"/>
        <v>0</v>
      </c>
      <c r="P26" s="7">
        <f t="shared" si="3"/>
        <v>0</v>
      </c>
      <c r="Q26" s="7">
        <f>N26</f>
        <v>-290381.39</v>
      </c>
    </row>
    <row r="27" spans="1:17" ht="48">
      <c r="A27" s="12" t="s">
        <v>258</v>
      </c>
      <c r="B27" s="7">
        <f>B16+B17+B18+B19+B20+B21+B22+B23</f>
        <v>0</v>
      </c>
      <c r="C27" s="7">
        <f t="shared" ref="C27:Q27" si="4">C16+C17+C18+C19+C20+C21+C22+C23</f>
        <v>0</v>
      </c>
      <c r="D27" s="7">
        <f t="shared" si="4"/>
        <v>0</v>
      </c>
      <c r="E27" s="7">
        <f t="shared" si="4"/>
        <v>0</v>
      </c>
      <c r="F27" s="7">
        <f t="shared" si="4"/>
        <v>0</v>
      </c>
      <c r="G27" s="7">
        <f t="shared" si="4"/>
        <v>0</v>
      </c>
      <c r="H27" s="7">
        <f t="shared" si="4"/>
        <v>0</v>
      </c>
      <c r="I27" s="7">
        <f t="shared" si="4"/>
        <v>0</v>
      </c>
      <c r="J27" s="7">
        <f t="shared" si="4"/>
        <v>0</v>
      </c>
      <c r="K27" s="7">
        <f t="shared" si="4"/>
        <v>0</v>
      </c>
      <c r="L27" s="7">
        <f t="shared" si="4"/>
        <v>0</v>
      </c>
      <c r="M27" s="7">
        <f t="shared" si="4"/>
        <v>0</v>
      </c>
      <c r="N27" s="7">
        <f t="shared" si="4"/>
        <v>0</v>
      </c>
      <c r="O27" s="7">
        <f t="shared" si="4"/>
        <v>0</v>
      </c>
      <c r="P27" s="7">
        <f t="shared" si="4"/>
        <v>0</v>
      </c>
      <c r="Q27" s="7">
        <f t="shared" si="4"/>
        <v>0</v>
      </c>
    </row>
    <row r="28" spans="1:17" ht="32">
      <c r="A28" s="2" t="s">
        <v>259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</row>
    <row r="29" spans="1:17" ht="16">
      <c r="A29" s="2" t="s">
        <v>260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</row>
    <row r="30" spans="1:17" ht="16">
      <c r="A30" s="2" t="s">
        <v>261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</row>
    <row r="31" spans="1:17" ht="32">
      <c r="A31" s="12" t="s">
        <v>262</v>
      </c>
      <c r="B31" s="7">
        <f>B28+B29+B30</f>
        <v>0</v>
      </c>
      <c r="C31" s="7">
        <f t="shared" ref="C31:Q31" si="5">C28+C29+C30</f>
        <v>0</v>
      </c>
      <c r="D31" s="7">
        <f t="shared" si="5"/>
        <v>0</v>
      </c>
      <c r="E31" s="7">
        <f t="shared" si="5"/>
        <v>0</v>
      </c>
      <c r="F31" s="7">
        <f t="shared" si="5"/>
        <v>0</v>
      </c>
      <c r="G31" s="7">
        <f t="shared" si="5"/>
        <v>0</v>
      </c>
      <c r="H31" s="7">
        <f t="shared" si="5"/>
        <v>0</v>
      </c>
      <c r="I31" s="7">
        <f t="shared" si="5"/>
        <v>0</v>
      </c>
      <c r="J31" s="7">
        <f t="shared" si="5"/>
        <v>0</v>
      </c>
      <c r="K31" s="7">
        <f t="shared" si="5"/>
        <v>0</v>
      </c>
      <c r="L31" s="7">
        <f t="shared" si="5"/>
        <v>0</v>
      </c>
      <c r="M31" s="7">
        <f t="shared" si="5"/>
        <v>0</v>
      </c>
      <c r="N31" s="7">
        <f t="shared" si="5"/>
        <v>0</v>
      </c>
      <c r="O31" s="7">
        <f t="shared" si="5"/>
        <v>0</v>
      </c>
      <c r="P31" s="7">
        <f t="shared" si="5"/>
        <v>0</v>
      </c>
      <c r="Q31" s="7">
        <f t="shared" si="5"/>
        <v>0</v>
      </c>
    </row>
    <row r="32" spans="1:17" ht="16">
      <c r="A32" s="2" t="s">
        <v>263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f>Bilanca!C85</f>
        <v>-290381.39</v>
      </c>
      <c r="O32" s="4">
        <v>0</v>
      </c>
      <c r="P32" s="4">
        <v>0</v>
      </c>
      <c r="Q32" s="4">
        <v>0</v>
      </c>
    </row>
    <row r="33" spans="1:17" ht="32">
      <c r="A33" s="2" t="s">
        <v>264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</row>
    <row r="34" spans="1:17" ht="32">
      <c r="A34" s="2" t="s">
        <v>265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</row>
    <row r="35" spans="1:17" ht="48">
      <c r="A35" s="2" t="s">
        <v>266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</row>
    <row r="36" spans="1:17" ht="32">
      <c r="A36" s="2" t="s">
        <v>267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</row>
    <row r="37" spans="1:17" ht="32">
      <c r="A37" s="2" t="s">
        <v>268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</row>
    <row r="38" spans="1:17" ht="32">
      <c r="A38" s="2" t="s">
        <v>269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</row>
    <row r="39" spans="1:17" ht="32">
      <c r="A39" s="2" t="s">
        <v>270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</row>
    <row r="40" spans="1:17" ht="16">
      <c r="A40" s="2" t="s">
        <v>271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</row>
    <row r="41" spans="1:17" ht="32">
      <c r="A41" s="2" t="s">
        <v>272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</row>
    <row r="42" spans="1:17" ht="32">
      <c r="A42" s="2" t="s">
        <v>273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</row>
    <row r="43" spans="1:17" ht="32">
      <c r="A43" s="2" t="s">
        <v>274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</row>
    <row r="44" spans="1:17" ht="32">
      <c r="A44" s="2" t="s">
        <v>275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</row>
    <row r="45" spans="1:17" ht="16">
      <c r="A45" s="2" t="s">
        <v>276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</row>
    <row r="46" spans="1:17" ht="16">
      <c r="A46" s="2" t="s">
        <v>277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</row>
    <row r="47" spans="1:17" ht="16">
      <c r="A47" s="2" t="s">
        <v>278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</row>
    <row r="48" spans="1:17" ht="32">
      <c r="A48" s="2" t="s">
        <v>279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</row>
    <row r="49" spans="1:17" ht="32">
      <c r="A49" s="2" t="s">
        <v>280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</row>
    <row r="50" spans="1:17" ht="32">
      <c r="A50" s="2" t="s">
        <v>281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</row>
    <row r="51" spans="1:17" ht="48">
      <c r="A51" s="12" t="s">
        <v>282</v>
      </c>
      <c r="B51" s="7">
        <f>B33+B34+B35+B36+B37+B38+B39+B40+B41</f>
        <v>0</v>
      </c>
      <c r="C51" s="7">
        <f t="shared" ref="C51:Q51" si="6">C33+C34+C35+C36+C37+C38+C39+C40+C41</f>
        <v>0</v>
      </c>
      <c r="D51" s="7">
        <f t="shared" si="6"/>
        <v>0</v>
      </c>
      <c r="E51" s="7">
        <f t="shared" si="6"/>
        <v>0</v>
      </c>
      <c r="F51" s="7">
        <f t="shared" si="6"/>
        <v>0</v>
      </c>
      <c r="G51" s="7">
        <f t="shared" si="6"/>
        <v>0</v>
      </c>
      <c r="H51" s="7">
        <f t="shared" si="6"/>
        <v>0</v>
      </c>
      <c r="I51" s="7">
        <f t="shared" si="6"/>
        <v>0</v>
      </c>
      <c r="J51" s="7">
        <f t="shared" si="6"/>
        <v>0</v>
      </c>
      <c r="K51" s="7">
        <f t="shared" si="6"/>
        <v>0</v>
      </c>
      <c r="L51" s="7">
        <f t="shared" si="6"/>
        <v>0</v>
      </c>
      <c r="M51" s="7">
        <f t="shared" si="6"/>
        <v>0</v>
      </c>
      <c r="N51" s="7">
        <f t="shared" si="6"/>
        <v>0</v>
      </c>
      <c r="O51" s="7">
        <f t="shared" si="6"/>
        <v>0</v>
      </c>
      <c r="P51" s="7">
        <f t="shared" si="6"/>
        <v>0</v>
      </c>
      <c r="Q51" s="7">
        <f t="shared" si="6"/>
        <v>0</v>
      </c>
    </row>
    <row r="52" spans="1:17" ht="32">
      <c r="A52" s="12" t="s">
        <v>283</v>
      </c>
      <c r="B52" s="7">
        <f>B32+B51</f>
        <v>0</v>
      </c>
      <c r="C52" s="7">
        <f t="shared" ref="C52:N52" si="7">C32+C51</f>
        <v>0</v>
      </c>
      <c r="D52" s="7">
        <f t="shared" si="7"/>
        <v>0</v>
      </c>
      <c r="E52" s="7">
        <f t="shared" si="7"/>
        <v>0</v>
      </c>
      <c r="F52" s="7">
        <f t="shared" si="7"/>
        <v>0</v>
      </c>
      <c r="G52" s="7">
        <f t="shared" si="7"/>
        <v>0</v>
      </c>
      <c r="H52" s="7">
        <f t="shared" si="7"/>
        <v>0</v>
      </c>
      <c r="I52" s="7">
        <f t="shared" si="7"/>
        <v>0</v>
      </c>
      <c r="J52" s="7">
        <f t="shared" si="7"/>
        <v>0</v>
      </c>
      <c r="K52" s="7">
        <f t="shared" si="7"/>
        <v>0</v>
      </c>
      <c r="L52" s="7">
        <f t="shared" si="7"/>
        <v>0</v>
      </c>
      <c r="M52" s="7">
        <f t="shared" si="7"/>
        <v>0</v>
      </c>
      <c r="N52" s="7">
        <f t="shared" si="7"/>
        <v>-290381.39</v>
      </c>
      <c r="O52" s="7">
        <f t="shared" ref="O52" si="8">O32+O51</f>
        <v>0</v>
      </c>
      <c r="P52" s="7">
        <f t="shared" ref="P52" si="9">P32+P51</f>
        <v>0</v>
      </c>
      <c r="Q52" s="7">
        <f>Q24+Q26</f>
        <v>62824563.950000003</v>
      </c>
    </row>
    <row r="53" spans="1:17" ht="48">
      <c r="A53" s="12" t="s">
        <v>284</v>
      </c>
      <c r="B53" s="7">
        <f>B42+B43+B44+B45+B46+B47+B48+B49</f>
        <v>0</v>
      </c>
      <c r="C53" s="7">
        <f t="shared" ref="C53:Q53" si="10">C42+C43+C44+C45+C46+C47+C48+C49</f>
        <v>0</v>
      </c>
      <c r="D53" s="7">
        <f t="shared" si="10"/>
        <v>0</v>
      </c>
      <c r="E53" s="7">
        <f t="shared" si="10"/>
        <v>0</v>
      </c>
      <c r="F53" s="7">
        <f t="shared" si="10"/>
        <v>0</v>
      </c>
      <c r="G53" s="7">
        <f t="shared" si="10"/>
        <v>0</v>
      </c>
      <c r="H53" s="7">
        <f t="shared" si="10"/>
        <v>0</v>
      </c>
      <c r="I53" s="7">
        <f t="shared" si="10"/>
        <v>0</v>
      </c>
      <c r="J53" s="7">
        <f t="shared" si="10"/>
        <v>0</v>
      </c>
      <c r="K53" s="7">
        <f t="shared" si="10"/>
        <v>0</v>
      </c>
      <c r="L53" s="7">
        <f t="shared" si="10"/>
        <v>0</v>
      </c>
      <c r="M53" s="7">
        <f t="shared" si="10"/>
        <v>0</v>
      </c>
      <c r="N53" s="7">
        <f t="shared" si="10"/>
        <v>0</v>
      </c>
      <c r="O53" s="7">
        <f t="shared" si="10"/>
        <v>0</v>
      </c>
      <c r="P53" s="7">
        <f t="shared" si="10"/>
        <v>0</v>
      </c>
      <c r="Q53" s="7">
        <f t="shared" si="10"/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3BCA2-8EDF-2547-8C67-270C2188B0AC}">
  <dimension ref="A1:J58"/>
  <sheetViews>
    <sheetView view="pageBreakPreview" zoomScaleNormal="100" zoomScaleSheetLayoutView="100" workbookViewId="0">
      <selection activeCell="B56" sqref="B56"/>
    </sheetView>
  </sheetViews>
  <sheetFormatPr baseColWidth="10" defaultColWidth="8.83203125" defaultRowHeight="13"/>
  <cols>
    <col min="1" max="9" width="8.83203125" style="15" customWidth="1"/>
    <col min="10" max="10" width="17.33203125" style="15" customWidth="1"/>
    <col min="11" max="265" width="8.83203125" style="15"/>
    <col min="266" max="266" width="17.33203125" style="15" customWidth="1"/>
    <col min="267" max="521" width="8.83203125" style="15"/>
    <col min="522" max="522" width="17.33203125" style="15" customWidth="1"/>
    <col min="523" max="777" width="8.83203125" style="15"/>
    <col min="778" max="778" width="17.33203125" style="15" customWidth="1"/>
    <col min="779" max="1033" width="8.83203125" style="15"/>
    <col min="1034" max="1034" width="17.33203125" style="15" customWidth="1"/>
    <col min="1035" max="1289" width="8.83203125" style="15"/>
    <col min="1290" max="1290" width="17.33203125" style="15" customWidth="1"/>
    <col min="1291" max="1545" width="8.83203125" style="15"/>
    <col min="1546" max="1546" width="17.33203125" style="15" customWidth="1"/>
    <col min="1547" max="1801" width="8.83203125" style="15"/>
    <col min="1802" max="1802" width="17.33203125" style="15" customWidth="1"/>
    <col min="1803" max="2057" width="8.83203125" style="15"/>
    <col min="2058" max="2058" width="17.33203125" style="15" customWidth="1"/>
    <col min="2059" max="2313" width="8.83203125" style="15"/>
    <col min="2314" max="2314" width="17.33203125" style="15" customWidth="1"/>
    <col min="2315" max="2569" width="8.83203125" style="15"/>
    <col min="2570" max="2570" width="17.33203125" style="15" customWidth="1"/>
    <col min="2571" max="2825" width="8.83203125" style="15"/>
    <col min="2826" max="2826" width="17.33203125" style="15" customWidth="1"/>
    <col min="2827" max="3081" width="8.83203125" style="15"/>
    <col min="3082" max="3082" width="17.33203125" style="15" customWidth="1"/>
    <col min="3083" max="3337" width="8.83203125" style="15"/>
    <col min="3338" max="3338" width="17.33203125" style="15" customWidth="1"/>
    <col min="3339" max="3593" width="8.83203125" style="15"/>
    <col min="3594" max="3594" width="17.33203125" style="15" customWidth="1"/>
    <col min="3595" max="3849" width="8.83203125" style="15"/>
    <col min="3850" max="3850" width="17.33203125" style="15" customWidth="1"/>
    <col min="3851" max="4105" width="8.83203125" style="15"/>
    <col min="4106" max="4106" width="17.33203125" style="15" customWidth="1"/>
    <col min="4107" max="4361" width="8.83203125" style="15"/>
    <col min="4362" max="4362" width="17.33203125" style="15" customWidth="1"/>
    <col min="4363" max="4617" width="8.83203125" style="15"/>
    <col min="4618" max="4618" width="17.33203125" style="15" customWidth="1"/>
    <col min="4619" max="4873" width="8.83203125" style="15"/>
    <col min="4874" max="4874" width="17.33203125" style="15" customWidth="1"/>
    <col min="4875" max="5129" width="8.83203125" style="15"/>
    <col min="5130" max="5130" width="17.33203125" style="15" customWidth="1"/>
    <col min="5131" max="5385" width="8.83203125" style="15"/>
    <col min="5386" max="5386" width="17.33203125" style="15" customWidth="1"/>
    <col min="5387" max="5641" width="8.83203125" style="15"/>
    <col min="5642" max="5642" width="17.33203125" style="15" customWidth="1"/>
    <col min="5643" max="5897" width="8.83203125" style="15"/>
    <col min="5898" max="5898" width="17.33203125" style="15" customWidth="1"/>
    <col min="5899" max="6153" width="8.83203125" style="15"/>
    <col min="6154" max="6154" width="17.33203125" style="15" customWidth="1"/>
    <col min="6155" max="6409" width="8.83203125" style="15"/>
    <col min="6410" max="6410" width="17.33203125" style="15" customWidth="1"/>
    <col min="6411" max="6665" width="8.83203125" style="15"/>
    <col min="6666" max="6666" width="17.33203125" style="15" customWidth="1"/>
    <col min="6667" max="6921" width="8.83203125" style="15"/>
    <col min="6922" max="6922" width="17.33203125" style="15" customWidth="1"/>
    <col min="6923" max="7177" width="8.83203125" style="15"/>
    <col min="7178" max="7178" width="17.33203125" style="15" customWidth="1"/>
    <col min="7179" max="7433" width="8.83203125" style="15"/>
    <col min="7434" max="7434" width="17.33203125" style="15" customWidth="1"/>
    <col min="7435" max="7689" width="8.83203125" style="15"/>
    <col min="7690" max="7690" width="17.33203125" style="15" customWidth="1"/>
    <col min="7691" max="7945" width="8.83203125" style="15"/>
    <col min="7946" max="7946" width="17.33203125" style="15" customWidth="1"/>
    <col min="7947" max="8201" width="8.83203125" style="15"/>
    <col min="8202" max="8202" width="17.33203125" style="15" customWidth="1"/>
    <col min="8203" max="8457" width="8.83203125" style="15"/>
    <col min="8458" max="8458" width="17.33203125" style="15" customWidth="1"/>
    <col min="8459" max="8713" width="8.83203125" style="15"/>
    <col min="8714" max="8714" width="17.33203125" style="15" customWidth="1"/>
    <col min="8715" max="8969" width="8.83203125" style="15"/>
    <col min="8970" max="8970" width="17.33203125" style="15" customWidth="1"/>
    <col min="8971" max="9225" width="8.83203125" style="15"/>
    <col min="9226" max="9226" width="17.33203125" style="15" customWidth="1"/>
    <col min="9227" max="9481" width="8.83203125" style="15"/>
    <col min="9482" max="9482" width="17.33203125" style="15" customWidth="1"/>
    <col min="9483" max="9737" width="8.83203125" style="15"/>
    <col min="9738" max="9738" width="17.33203125" style="15" customWidth="1"/>
    <col min="9739" max="9993" width="8.83203125" style="15"/>
    <col min="9994" max="9994" width="17.33203125" style="15" customWidth="1"/>
    <col min="9995" max="10249" width="8.83203125" style="15"/>
    <col min="10250" max="10250" width="17.33203125" style="15" customWidth="1"/>
    <col min="10251" max="10505" width="8.83203125" style="15"/>
    <col min="10506" max="10506" width="17.33203125" style="15" customWidth="1"/>
    <col min="10507" max="10761" width="8.83203125" style="15"/>
    <col min="10762" max="10762" width="17.33203125" style="15" customWidth="1"/>
    <col min="10763" max="11017" width="8.83203125" style="15"/>
    <col min="11018" max="11018" width="17.33203125" style="15" customWidth="1"/>
    <col min="11019" max="11273" width="8.83203125" style="15"/>
    <col min="11274" max="11274" width="17.33203125" style="15" customWidth="1"/>
    <col min="11275" max="11529" width="8.83203125" style="15"/>
    <col min="11530" max="11530" width="17.33203125" style="15" customWidth="1"/>
    <col min="11531" max="11785" width="8.83203125" style="15"/>
    <col min="11786" max="11786" width="17.33203125" style="15" customWidth="1"/>
    <col min="11787" max="12041" width="8.83203125" style="15"/>
    <col min="12042" max="12042" width="17.33203125" style="15" customWidth="1"/>
    <col min="12043" max="12297" width="8.83203125" style="15"/>
    <col min="12298" max="12298" width="17.33203125" style="15" customWidth="1"/>
    <col min="12299" max="12553" width="8.83203125" style="15"/>
    <col min="12554" max="12554" width="17.33203125" style="15" customWidth="1"/>
    <col min="12555" max="12809" width="8.83203125" style="15"/>
    <col min="12810" max="12810" width="17.33203125" style="15" customWidth="1"/>
    <col min="12811" max="13065" width="8.83203125" style="15"/>
    <col min="13066" max="13066" width="17.33203125" style="15" customWidth="1"/>
    <col min="13067" max="13321" width="8.83203125" style="15"/>
    <col min="13322" max="13322" width="17.33203125" style="15" customWidth="1"/>
    <col min="13323" max="13577" width="8.83203125" style="15"/>
    <col min="13578" max="13578" width="17.33203125" style="15" customWidth="1"/>
    <col min="13579" max="13833" width="8.83203125" style="15"/>
    <col min="13834" max="13834" width="17.33203125" style="15" customWidth="1"/>
    <col min="13835" max="14089" width="8.83203125" style="15"/>
    <col min="14090" max="14090" width="17.33203125" style="15" customWidth="1"/>
    <col min="14091" max="14345" width="8.83203125" style="15"/>
    <col min="14346" max="14346" width="17.33203125" style="15" customWidth="1"/>
    <col min="14347" max="14601" width="8.83203125" style="15"/>
    <col min="14602" max="14602" width="17.33203125" style="15" customWidth="1"/>
    <col min="14603" max="14857" width="8.83203125" style="15"/>
    <col min="14858" max="14858" width="17.33203125" style="15" customWidth="1"/>
    <col min="14859" max="15113" width="8.83203125" style="15"/>
    <col min="15114" max="15114" width="17.33203125" style="15" customWidth="1"/>
    <col min="15115" max="15369" width="8.83203125" style="15"/>
    <col min="15370" max="15370" width="17.33203125" style="15" customWidth="1"/>
    <col min="15371" max="15625" width="8.83203125" style="15"/>
    <col min="15626" max="15626" width="17.33203125" style="15" customWidth="1"/>
    <col min="15627" max="15881" width="8.83203125" style="15"/>
    <col min="15882" max="15882" width="17.33203125" style="15" customWidth="1"/>
    <col min="15883" max="16137" width="8.83203125" style="15"/>
    <col min="16138" max="16138" width="17.33203125" style="15" customWidth="1"/>
    <col min="16139" max="16384" width="8.83203125" style="15"/>
  </cols>
  <sheetData>
    <row r="1" spans="1:10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ht="16">
      <c r="A2" s="20" t="s">
        <v>391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7" t="s">
        <v>390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7" t="s">
        <v>389</v>
      </c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7" t="s">
        <v>388</v>
      </c>
      <c r="B6" s="17"/>
      <c r="C6" s="17"/>
      <c r="D6" s="17"/>
      <c r="E6" s="17"/>
      <c r="F6" s="17"/>
      <c r="G6" s="17"/>
      <c r="H6" s="17"/>
      <c r="I6" s="17"/>
      <c r="J6" s="17"/>
    </row>
    <row r="7" spans="1:10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>
      <c r="A8" s="17" t="s">
        <v>387</v>
      </c>
      <c r="B8" s="17"/>
      <c r="C8" s="17"/>
      <c r="D8" s="17"/>
      <c r="E8" s="17"/>
      <c r="F8" s="17"/>
      <c r="G8" s="17"/>
      <c r="H8" s="17"/>
      <c r="I8" s="17"/>
      <c r="J8" s="17"/>
    </row>
    <row r="9" spans="1:10">
      <c r="A9" s="17" t="s">
        <v>386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>
      <c r="A10" s="17" t="s">
        <v>385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>
      <c r="A11" s="17" t="s">
        <v>384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>
      <c r="A12" s="17" t="s">
        <v>383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>
      <c r="A13" s="17" t="s">
        <v>382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>
      <c r="A14" s="17" t="s">
        <v>381</v>
      </c>
      <c r="B14" s="17"/>
      <c r="C14" s="17"/>
      <c r="D14" s="17"/>
      <c r="E14" s="17"/>
      <c r="F14" s="17"/>
      <c r="G14" s="17"/>
      <c r="H14" s="17"/>
      <c r="I14" s="17"/>
      <c r="J14" s="17"/>
    </row>
    <row r="15" spans="1:10">
      <c r="A15" s="17" t="s">
        <v>380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>
      <c r="A16" s="17" t="s">
        <v>379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>
      <c r="A17" s="17" t="s">
        <v>378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>
      <c r="A18" s="17" t="s">
        <v>377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>
      <c r="A19" s="17" t="s">
        <v>376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0">
      <c r="A20" s="17" t="s">
        <v>375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>
      <c r="A21" s="17" t="s">
        <v>374</v>
      </c>
      <c r="B21" s="17"/>
      <c r="C21" s="17"/>
      <c r="D21" s="17"/>
      <c r="E21" s="17"/>
      <c r="F21" s="17"/>
      <c r="G21" s="17"/>
      <c r="H21" s="17"/>
      <c r="I21" s="17"/>
      <c r="J21" s="17"/>
    </row>
    <row r="22" spans="1:10">
      <c r="A22" s="17" t="s">
        <v>373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>
      <c r="A23" s="17" t="s">
        <v>372</v>
      </c>
      <c r="B23" s="17"/>
      <c r="C23" s="17"/>
      <c r="D23" s="17"/>
      <c r="E23" s="17"/>
      <c r="F23" s="17"/>
      <c r="G23" s="17"/>
      <c r="H23" s="17"/>
      <c r="I23" s="17"/>
      <c r="J23" s="17"/>
    </row>
    <row r="24" spans="1:10">
      <c r="A24" s="17" t="s">
        <v>371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>
      <c r="A25" s="17" t="s">
        <v>370</v>
      </c>
      <c r="B25" s="17"/>
      <c r="C25" s="17"/>
      <c r="D25" s="17"/>
      <c r="E25" s="17"/>
      <c r="F25" s="17"/>
      <c r="G25" s="17"/>
      <c r="H25" s="17"/>
      <c r="I25" s="17"/>
      <c r="J25" s="17"/>
    </row>
    <row r="26" spans="1:10">
      <c r="A26" s="17" t="s">
        <v>369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>
      <c r="A27" s="17" t="s">
        <v>368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>
      <c r="A30" s="17" t="s">
        <v>367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0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0">
      <c r="A32" s="17" t="s">
        <v>366</v>
      </c>
      <c r="B32" s="17"/>
      <c r="C32" s="17"/>
      <c r="D32" s="17"/>
      <c r="E32" s="17"/>
      <c r="F32" s="17"/>
      <c r="G32" s="17"/>
      <c r="H32" s="17"/>
      <c r="I32" s="17"/>
      <c r="J32" s="17"/>
    </row>
    <row r="33" spans="1:10" ht="16">
      <c r="A33" s="17" t="s">
        <v>365</v>
      </c>
      <c r="B33" s="17"/>
      <c r="C33" s="17"/>
      <c r="D33" s="17"/>
      <c r="E33" s="17"/>
      <c r="F33" s="17"/>
      <c r="G33" s="17"/>
      <c r="H33" s="17"/>
      <c r="I33" s="18"/>
      <c r="J33" s="17"/>
    </row>
    <row r="34" spans="1:10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>
      <c r="A35" s="17" t="s">
        <v>364</v>
      </c>
      <c r="B35" s="17"/>
      <c r="C35" s="17"/>
      <c r="D35" s="17"/>
      <c r="E35" s="17"/>
      <c r="F35" s="17"/>
      <c r="G35" s="17"/>
      <c r="H35" s="17"/>
      <c r="I35" s="17"/>
      <c r="J35" s="17"/>
    </row>
    <row r="37" spans="1:10">
      <c r="A37" s="16" t="s">
        <v>363</v>
      </c>
    </row>
    <row r="38" spans="1:10">
      <c r="A38" s="16" t="s">
        <v>362</v>
      </c>
    </row>
    <row r="39" spans="1:10">
      <c r="A39" s="16" t="s">
        <v>361</v>
      </c>
    </row>
    <row r="40" spans="1:10">
      <c r="A40" s="16" t="s">
        <v>360</v>
      </c>
    </row>
    <row r="41" spans="1:10">
      <c r="A41" s="16" t="s">
        <v>359</v>
      </c>
    </row>
    <row r="43" spans="1:10">
      <c r="A43" s="15" t="s">
        <v>358</v>
      </c>
    </row>
    <row r="45" spans="1:10">
      <c r="A45" s="16" t="s">
        <v>357</v>
      </c>
    </row>
    <row r="46" spans="1:10">
      <c r="A46" s="16" t="s">
        <v>356</v>
      </c>
    </row>
    <row r="47" spans="1:10">
      <c r="A47" s="16" t="s">
        <v>355</v>
      </c>
    </row>
    <row r="48" spans="1:10">
      <c r="A48" s="16" t="s">
        <v>354</v>
      </c>
    </row>
    <row r="49" spans="1:8">
      <c r="A49" s="16" t="s">
        <v>353</v>
      </c>
    </row>
    <row r="50" spans="1:8">
      <c r="A50" s="16" t="s">
        <v>352</v>
      </c>
    </row>
    <row r="51" spans="1:8">
      <c r="A51" s="16" t="s">
        <v>351</v>
      </c>
    </row>
    <row r="52" spans="1:8">
      <c r="A52" s="16" t="s">
        <v>350</v>
      </c>
    </row>
    <row r="53" spans="1:8">
      <c r="A53" s="16" t="s">
        <v>349</v>
      </c>
    </row>
    <row r="55" spans="1:8">
      <c r="A55" s="15" t="s">
        <v>348</v>
      </c>
      <c r="B55" s="15" t="s">
        <v>347</v>
      </c>
    </row>
    <row r="56" spans="1:8">
      <c r="H56" s="15" t="s">
        <v>346</v>
      </c>
    </row>
    <row r="58" spans="1:8">
      <c r="H58" s="15" t="s">
        <v>345</v>
      </c>
    </row>
  </sheetData>
  <mergeCells count="1">
    <mergeCell ref="A2:J2"/>
  </mergeCells>
  <pageMargins left="0.75" right="0.75" top="1" bottom="1" header="0.5" footer="0.5"/>
  <pageSetup scale="88" orientation="portrait" horizontalDpi="4294967295" verticalDpi="429496729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OPĆI PODACI</vt:lpstr>
      <vt:lpstr>Bilanca</vt:lpstr>
      <vt:lpstr>RDG</vt:lpstr>
      <vt:lpstr>NTI</vt:lpstr>
      <vt:lpstr>PK</vt:lpstr>
      <vt:lpstr>Bilješke</vt:lpstr>
      <vt:lpstr>Bilješke!Print_Area</vt:lpstr>
      <vt:lpstr>'OPĆI PODACI'!Print_Area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Toni Jelicic Purko</cp:lastModifiedBy>
  <dcterms:created xsi:type="dcterms:W3CDTF">2019-02-19T09:50:29Z</dcterms:created>
  <dcterms:modified xsi:type="dcterms:W3CDTF">2019-04-28T16:13:22Z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